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showInkAnnotation="0" codeName="ThisWorkbook" defaultThemeVersion="124226"/>
  <bookViews>
    <workbookView xWindow="6768" yWindow="-60" windowWidth="8460" windowHeight="9072" tabRatio="849"/>
  </bookViews>
  <sheets>
    <sheet name="Net Payment" sheetId="99" r:id="rId1"/>
    <sheet name="Charter Schools" sheetId="98" r:id="rId2"/>
    <sheet name="Notes" sheetId="101" r:id="rId3"/>
    <sheet name="0054" sheetId="33" r:id="rId4"/>
    <sheet name="0642" sheetId="34" r:id="rId5"/>
    <sheet name="0664" sheetId="35" r:id="rId6"/>
    <sheet name="1461" sheetId="36" r:id="rId7"/>
    <sheet name="1571" sheetId="37" r:id="rId8"/>
    <sheet name="2521" sheetId="38" r:id="rId9"/>
    <sheet name="2531" sheetId="39" r:id="rId10"/>
    <sheet name="2641" sheetId="40" r:id="rId11"/>
    <sheet name="2791" sheetId="42" r:id="rId12"/>
    <sheet name="2801" sheetId="43" r:id="rId13"/>
    <sheet name="2911" sheetId="44" r:id="rId14"/>
    <sheet name="2941" sheetId="45" r:id="rId15"/>
    <sheet name="3083" sheetId="46" r:id="rId16"/>
    <sheet name="3345" sheetId="48" r:id="rId17"/>
    <sheet name="3347" sheetId="49" r:id="rId18"/>
    <sheet name="3381" sheetId="50" r:id="rId19"/>
    <sheet name="3382" sheetId="51" r:id="rId20"/>
    <sheet name="3384" sheetId="106" r:id="rId21"/>
    <sheet name="3385" sheetId="53" r:id="rId22"/>
    <sheet name="3386" sheetId="54" r:id="rId23"/>
    <sheet name="3391" sheetId="55" r:id="rId24"/>
    <sheet name="3394" sheetId="57" r:id="rId25"/>
    <sheet name="3395" sheetId="58" r:id="rId26"/>
    <sheet name="3396" sheetId="59" r:id="rId27"/>
    <sheet name="3398" sheetId="60" r:id="rId28"/>
    <sheet name="3400" sheetId="61" r:id="rId29"/>
    <sheet name="3401" sheetId="62" r:id="rId30"/>
    <sheet name="3413" sheetId="64" r:id="rId31"/>
    <sheet name="3421" sheetId="65" r:id="rId32"/>
    <sheet name="3431" sheetId="66" r:id="rId33"/>
    <sheet name="3441" sheetId="69" r:id="rId34"/>
    <sheet name="3443" sheetId="70" r:id="rId35"/>
    <sheet name="3924" sheetId="104" r:id="rId36"/>
    <sheet name="3941" sheetId="71" r:id="rId37"/>
    <sheet name="3961" sheetId="73" r:id="rId38"/>
    <sheet name="3971" sheetId="74" r:id="rId39"/>
    <sheet name="4000" sheetId="75" r:id="rId40"/>
    <sheet name="4001" sheetId="93" r:id="rId41"/>
    <sheet name="4002" sheetId="76" r:id="rId42"/>
    <sheet name="4010" sheetId="77" r:id="rId43"/>
    <sheet name="4012" sheetId="79" r:id="rId44"/>
    <sheet name="4013" sheetId="80" r:id="rId45"/>
    <sheet name="4020" sheetId="81" r:id="rId46"/>
    <sheet name="4021" sheetId="88" r:id="rId47"/>
    <sheet name="4037" sheetId="82" r:id="rId48"/>
    <sheet name="4040" sheetId="97" r:id="rId49"/>
    <sheet name="4041" sheetId="84" r:id="rId50"/>
    <sheet name="4050" sheetId="92" r:id="rId51"/>
    <sheet name="4051" sheetId="91" r:id="rId52"/>
    <sheet name="4061" sheetId="102" r:id="rId53"/>
    <sheet name="4072" sheetId="96" r:id="rId54"/>
  </sheets>
  <externalReferences>
    <externalReference r:id="rId55"/>
    <externalReference r:id="rId56"/>
    <externalReference r:id="rId57"/>
  </externalReferences>
  <definedNames>
    <definedName name="_1.__2009_10_FEFP_State_and_Local_Funding" localSheetId="3">'0054'!$B$6</definedName>
    <definedName name="_1.__2009_10_FEFP_State_and_Local_Funding" localSheetId="4">'0642'!$B$6</definedName>
    <definedName name="_1.__2009_10_FEFP_State_and_Local_Funding" localSheetId="5">'0664'!$B$6</definedName>
    <definedName name="_1.__2009_10_FEFP_State_and_Local_Funding" localSheetId="6">'1461'!$B$6</definedName>
    <definedName name="_1.__2009_10_FEFP_State_and_Local_Funding" localSheetId="7">'1571'!$B$6</definedName>
    <definedName name="_1.__2009_10_FEFP_State_and_Local_Funding" localSheetId="8">'2521'!$B$6</definedName>
    <definedName name="_1.__2009_10_FEFP_State_and_Local_Funding" localSheetId="9">'2531'!$B$6</definedName>
    <definedName name="_1.__2009_10_FEFP_State_and_Local_Funding" localSheetId="10">'2641'!$B$6</definedName>
    <definedName name="_1.__2009_10_FEFP_State_and_Local_Funding" localSheetId="11">'2791'!$B$6</definedName>
    <definedName name="_1.__2009_10_FEFP_State_and_Local_Funding" localSheetId="12">'2801'!$B$6</definedName>
    <definedName name="_1.__2009_10_FEFP_State_and_Local_Funding" localSheetId="13">'2911'!$B$6</definedName>
    <definedName name="_1.__2009_10_FEFP_State_and_Local_Funding" localSheetId="14">'2941'!$B$6</definedName>
    <definedName name="_1.__2009_10_FEFP_State_and_Local_Funding" localSheetId="15">'3083'!$B$6</definedName>
    <definedName name="_1.__2009_10_FEFP_State_and_Local_Funding" localSheetId="16">'3345'!$B$6</definedName>
    <definedName name="_1.__2009_10_FEFP_State_and_Local_Funding" localSheetId="17">'3347'!$B$6</definedName>
    <definedName name="_1.__2009_10_FEFP_State_and_Local_Funding" localSheetId="18">'3381'!$B$6</definedName>
    <definedName name="_1.__2009_10_FEFP_State_and_Local_Funding" localSheetId="19">'3382'!$B$6</definedName>
    <definedName name="_1.__2009_10_FEFP_State_and_Local_Funding" localSheetId="20">'3384'!$B$6</definedName>
    <definedName name="_1.__2009_10_FEFP_State_and_Local_Funding" localSheetId="21">'3385'!$B$6</definedName>
    <definedName name="_1.__2009_10_FEFP_State_and_Local_Funding" localSheetId="22">'3386'!$B$6</definedName>
    <definedName name="_1.__2009_10_FEFP_State_and_Local_Funding" localSheetId="23">'3391'!$B$6</definedName>
    <definedName name="_1.__2009_10_FEFP_State_and_Local_Funding" localSheetId="24">'3394'!$B$6</definedName>
    <definedName name="_1.__2009_10_FEFP_State_and_Local_Funding" localSheetId="25">'3395'!$B$6</definedName>
    <definedName name="_1.__2009_10_FEFP_State_and_Local_Funding" localSheetId="26">'3396'!$B$6</definedName>
    <definedName name="_1.__2009_10_FEFP_State_and_Local_Funding" localSheetId="27">'3398'!$B$6</definedName>
    <definedName name="_1.__2009_10_FEFP_State_and_Local_Funding" localSheetId="28">'3400'!$B$6</definedName>
    <definedName name="_1.__2009_10_FEFP_State_and_Local_Funding" localSheetId="29">'3401'!$B$6</definedName>
    <definedName name="_1.__2009_10_FEFP_State_and_Local_Funding" localSheetId="30">'3413'!$B$6</definedName>
    <definedName name="_1.__2009_10_FEFP_State_and_Local_Funding" localSheetId="31">'3421'!$B$6</definedName>
    <definedName name="_1.__2009_10_FEFP_State_and_Local_Funding" localSheetId="32">'3431'!$B$6</definedName>
    <definedName name="_1.__2009_10_FEFP_State_and_Local_Funding" localSheetId="33">'3441'!$B$6</definedName>
    <definedName name="_1.__2009_10_FEFP_State_and_Local_Funding" localSheetId="34">'3443'!$B$6</definedName>
    <definedName name="_1.__2009_10_FEFP_State_and_Local_Funding" localSheetId="35">'3924'!$B$6</definedName>
    <definedName name="_1.__2009_10_FEFP_State_and_Local_Funding" localSheetId="36">'3941'!$B$6</definedName>
    <definedName name="_1.__2009_10_FEFP_State_and_Local_Funding" localSheetId="37">'3961'!$B$6</definedName>
    <definedName name="_1.__2009_10_FEFP_State_and_Local_Funding" localSheetId="38">'3971'!$B$6</definedName>
    <definedName name="_1.__2009_10_FEFP_State_and_Local_Funding" localSheetId="39">'4000'!$B$6</definedName>
    <definedName name="_1.__2009_10_FEFP_State_and_Local_Funding" localSheetId="40">'4001'!$B$6</definedName>
    <definedName name="_1.__2009_10_FEFP_State_and_Local_Funding" localSheetId="41">'4002'!$B$6</definedName>
    <definedName name="_1.__2009_10_FEFP_State_and_Local_Funding" localSheetId="42">'4010'!$B$6</definedName>
    <definedName name="_1.__2009_10_FEFP_State_and_Local_Funding" localSheetId="43">'4012'!$B$6</definedName>
    <definedName name="_1.__2009_10_FEFP_State_and_Local_Funding" localSheetId="44">'4013'!$B$6</definedName>
    <definedName name="_1.__2009_10_FEFP_State_and_Local_Funding" localSheetId="45">'4020'!$B$6</definedName>
    <definedName name="_1.__2009_10_FEFP_State_and_Local_Funding" localSheetId="46">'4021'!$B$6</definedName>
    <definedName name="_1.__2009_10_FEFP_State_and_Local_Funding" localSheetId="47">'4037'!$B$6</definedName>
    <definedName name="_1.__2009_10_FEFP_State_and_Local_Funding" localSheetId="48">#REF!</definedName>
    <definedName name="_1.__2009_10_FEFP_State_and_Local_Funding" localSheetId="49">'4041'!$B$6</definedName>
    <definedName name="_1.__2009_10_FEFP_State_and_Local_Funding" localSheetId="50">'4050'!$B$6</definedName>
    <definedName name="_1.__2009_10_FEFP_State_and_Local_Funding" localSheetId="51">'4051'!$B$6</definedName>
    <definedName name="_1.__2009_10_FEFP_State_and_Local_Funding" localSheetId="52">'4061'!$B$6</definedName>
    <definedName name="_1.__2009_10_FEFP_State_and_Local_Funding" localSheetId="53">'4072'!$B$6</definedName>
    <definedName name="_1.__2009_10_FEFP_State_and_Local_Funding" localSheetId="1">#REF!</definedName>
    <definedName name="_1.__2009_10_FEFP_State_and_Local_Funding" localSheetId="0">#REF!</definedName>
    <definedName name="_1.__2009_10_FEFP_State_and_Local_Funding" localSheetId="2">Notes!#REF!</definedName>
    <definedName name="_1.__2009_10_FEFP_State_and_Local_Funding">#REF!</definedName>
    <definedName name="_1.__2010_11_FEFP_State_and_Local_Funding" localSheetId="3">'0054'!$B$6</definedName>
    <definedName name="_1.__2010_11_FEFP_State_and_Local_Funding" localSheetId="4">'0642'!$B$6</definedName>
    <definedName name="_1.__2010_11_FEFP_State_and_Local_Funding" localSheetId="5">'0664'!$B$6</definedName>
    <definedName name="_1.__2010_11_FEFP_State_and_Local_Funding" localSheetId="6">'1461'!$B$6</definedName>
    <definedName name="_1.__2010_11_FEFP_State_and_Local_Funding" localSheetId="7">'1571'!$B$6</definedName>
    <definedName name="_1.__2010_11_FEFP_State_and_Local_Funding" localSheetId="8">'2521'!$B$6</definedName>
    <definedName name="_1.__2010_11_FEFP_State_and_Local_Funding" localSheetId="9">'2531'!$B$6</definedName>
    <definedName name="_1.__2010_11_FEFP_State_and_Local_Funding" localSheetId="10">'2641'!$B$6</definedName>
    <definedName name="_1.__2010_11_FEFP_State_and_Local_Funding" localSheetId="11">'2791'!$B$6</definedName>
    <definedName name="_1.__2010_11_FEFP_State_and_Local_Funding" localSheetId="12">'2801'!$B$6</definedName>
    <definedName name="_1.__2010_11_FEFP_State_and_Local_Funding" localSheetId="13">'2911'!$B$6</definedName>
    <definedName name="_1.__2010_11_FEFP_State_and_Local_Funding" localSheetId="14">'2941'!$B$6</definedName>
    <definedName name="_1.__2010_11_FEFP_State_and_Local_Funding" localSheetId="15">'3083'!$B$6</definedName>
    <definedName name="_1.__2010_11_FEFP_State_and_Local_Funding" localSheetId="16">'3345'!$B$6</definedName>
    <definedName name="_1.__2010_11_FEFP_State_and_Local_Funding" localSheetId="17">'3347'!$B$6</definedName>
    <definedName name="_1.__2010_11_FEFP_State_and_Local_Funding" localSheetId="18">'3381'!$B$6</definedName>
    <definedName name="_1.__2010_11_FEFP_State_and_Local_Funding" localSheetId="19">'3382'!$B$6</definedName>
    <definedName name="_1.__2010_11_FEFP_State_and_Local_Funding" localSheetId="20">'3384'!$B$6</definedName>
    <definedName name="_1.__2010_11_FEFP_State_and_Local_Funding" localSheetId="21">'3385'!$B$6</definedName>
    <definedName name="_1.__2010_11_FEFP_State_and_Local_Funding" localSheetId="22">'3386'!$B$6</definedName>
    <definedName name="_1.__2010_11_FEFP_State_and_Local_Funding" localSheetId="23">'3391'!$B$6</definedName>
    <definedName name="_1.__2010_11_FEFP_State_and_Local_Funding" localSheetId="24">'3394'!$B$6</definedName>
    <definedName name="_1.__2010_11_FEFP_State_and_Local_Funding" localSheetId="25">'3395'!$B$6</definedName>
    <definedName name="_1.__2010_11_FEFP_State_and_Local_Funding" localSheetId="26">'3396'!$B$6</definedName>
    <definedName name="_1.__2010_11_FEFP_State_and_Local_Funding" localSheetId="27">'3398'!$B$6</definedName>
    <definedName name="_1.__2010_11_FEFP_State_and_Local_Funding" localSheetId="28">'3400'!$B$6</definedName>
    <definedName name="_1.__2010_11_FEFP_State_and_Local_Funding" localSheetId="29">'3401'!$B$6</definedName>
    <definedName name="_1.__2010_11_FEFP_State_and_Local_Funding" localSheetId="30">'3413'!$B$6</definedName>
    <definedName name="_1.__2010_11_FEFP_State_and_Local_Funding" localSheetId="31">'3421'!$B$6</definedName>
    <definedName name="_1.__2010_11_FEFP_State_and_Local_Funding" localSheetId="32">'3431'!$B$6</definedName>
    <definedName name="_1.__2010_11_FEFP_State_and_Local_Funding" localSheetId="33">'3441'!$B$6</definedName>
    <definedName name="_1.__2010_11_FEFP_State_and_Local_Funding" localSheetId="34">'3443'!$B$6</definedName>
    <definedName name="_1.__2010_11_FEFP_State_and_Local_Funding" localSheetId="35">'3924'!$B$6</definedName>
    <definedName name="_1.__2010_11_FEFP_State_and_Local_Funding" localSheetId="36">'3941'!$B$6</definedName>
    <definedName name="_1.__2010_11_FEFP_State_and_Local_Funding" localSheetId="37">'3961'!$B$6</definedName>
    <definedName name="_1.__2010_11_FEFP_State_and_Local_Funding" localSheetId="38">'3971'!$B$6</definedName>
    <definedName name="_1.__2010_11_FEFP_State_and_Local_Funding" localSheetId="39">'4000'!$B$6</definedName>
    <definedName name="_1.__2010_11_FEFP_State_and_Local_Funding" localSheetId="40">'4001'!$B$6</definedName>
    <definedName name="_1.__2010_11_FEFP_State_and_Local_Funding" localSheetId="41">'4002'!$B$6</definedName>
    <definedName name="_1.__2010_11_FEFP_State_and_Local_Funding" localSheetId="42">'4010'!$B$6</definedName>
    <definedName name="_1.__2010_11_FEFP_State_and_Local_Funding" localSheetId="43">'4012'!$B$6</definedName>
    <definedName name="_1.__2010_11_FEFP_State_and_Local_Funding" localSheetId="44">'4013'!$B$6</definedName>
    <definedName name="_1.__2010_11_FEFP_State_and_Local_Funding" localSheetId="45">'4020'!$B$6</definedName>
    <definedName name="_1.__2010_11_FEFP_State_and_Local_Funding" localSheetId="46">'4021'!$B$6</definedName>
    <definedName name="_1.__2010_11_FEFP_State_and_Local_Funding" localSheetId="47">'4037'!$B$6</definedName>
    <definedName name="_1.__2010_11_FEFP_State_and_Local_Funding" localSheetId="48">#REF!</definedName>
    <definedName name="_1.__2010_11_FEFP_State_and_Local_Funding" localSheetId="49">'4041'!$B$6</definedName>
    <definedName name="_1.__2010_11_FEFP_State_and_Local_Funding" localSheetId="50">'4050'!$B$6</definedName>
    <definedName name="_1.__2010_11_FEFP_State_and_Local_Funding" localSheetId="51">'4051'!$B$6</definedName>
    <definedName name="_1.__2010_11_FEFP_State_and_Local_Funding" localSheetId="52">'4061'!$B$6</definedName>
    <definedName name="_1.__2010_11_FEFP_State_and_Local_Funding" localSheetId="53">'4072'!$B$6</definedName>
    <definedName name="_1.__2010_11_FEFP_State_and_Local_Funding" localSheetId="1">#REF!</definedName>
    <definedName name="_1.__2010_11_FEFP_State_and_Local_Funding" localSheetId="0">#REF!</definedName>
    <definedName name="_1.__2010_11_FEFP_State_and_Local_Funding" localSheetId="2">Notes!#REF!</definedName>
    <definedName name="_1.__2010_11_FEFP_State_and_Local_Funding">#REF!</definedName>
    <definedName name="_101_Basic_K_3" localSheetId="3">'0054'!$B$10</definedName>
    <definedName name="_101_Basic_K_3" localSheetId="4">'0642'!$B$10</definedName>
    <definedName name="_101_Basic_K_3" localSheetId="5">'0664'!$B$10</definedName>
    <definedName name="_101_Basic_K_3" localSheetId="6">'1461'!$B$10</definedName>
    <definedName name="_101_Basic_K_3" localSheetId="7">'1571'!$B$10</definedName>
    <definedName name="_101_Basic_K_3" localSheetId="8">'2521'!$B$10</definedName>
    <definedName name="_101_Basic_K_3" localSheetId="9">'2531'!$B$10</definedName>
    <definedName name="_101_Basic_K_3" localSheetId="10">'2641'!$B$10</definedName>
    <definedName name="_101_Basic_K_3" localSheetId="11">'2791'!$B$10</definedName>
    <definedName name="_101_Basic_K_3" localSheetId="12">'2801'!$B$10</definedName>
    <definedName name="_101_Basic_K_3" localSheetId="13">'2911'!$B$10</definedName>
    <definedName name="_101_Basic_K_3" localSheetId="14">'2941'!$B$10</definedName>
    <definedName name="_101_Basic_K_3" localSheetId="15">'3083'!$B$10</definedName>
    <definedName name="_101_Basic_K_3" localSheetId="16">'3345'!$B$10</definedName>
    <definedName name="_101_Basic_K_3" localSheetId="17">'3347'!$B$10</definedName>
    <definedName name="_101_Basic_K_3" localSheetId="18">'3381'!$B$10</definedName>
    <definedName name="_101_Basic_K_3" localSheetId="19">'3382'!$B$10</definedName>
    <definedName name="_101_Basic_K_3" localSheetId="20">'3384'!$B$10</definedName>
    <definedName name="_101_Basic_K_3" localSheetId="21">'3385'!$B$10</definedName>
    <definedName name="_101_Basic_K_3" localSheetId="22">'3386'!$B$10</definedName>
    <definedName name="_101_Basic_K_3" localSheetId="23">'3391'!$B$10</definedName>
    <definedName name="_101_Basic_K_3" localSheetId="24">'3394'!$B$10</definedName>
    <definedName name="_101_Basic_K_3" localSheetId="25">'3395'!$B$10</definedName>
    <definedName name="_101_Basic_K_3" localSheetId="26">'3396'!$B$10</definedName>
    <definedName name="_101_Basic_K_3" localSheetId="27">'3398'!$B$10</definedName>
    <definedName name="_101_Basic_K_3" localSheetId="28">'3400'!$B$10</definedName>
    <definedName name="_101_Basic_K_3" localSheetId="29">'3401'!$B$10</definedName>
    <definedName name="_101_Basic_K_3" localSheetId="30">'3413'!$B$10</definedName>
    <definedName name="_101_Basic_K_3" localSheetId="31">'3421'!$B$10</definedName>
    <definedName name="_101_Basic_K_3" localSheetId="32">'3431'!$B$10</definedName>
    <definedName name="_101_Basic_K_3" localSheetId="33">'3441'!$B$10</definedName>
    <definedName name="_101_Basic_K_3" localSheetId="34">'3443'!$B$10</definedName>
    <definedName name="_101_Basic_K_3" localSheetId="35">'3924'!$B$10</definedName>
    <definedName name="_101_Basic_K_3" localSheetId="36">'3941'!$B$10</definedName>
    <definedName name="_101_Basic_K_3" localSheetId="37">'3961'!$B$10</definedName>
    <definedName name="_101_Basic_K_3" localSheetId="38">'3971'!$B$10</definedName>
    <definedName name="_101_Basic_K_3" localSheetId="39">'4000'!$B$10</definedName>
    <definedName name="_101_Basic_K_3" localSheetId="40">'4001'!$B$10</definedName>
    <definedName name="_101_Basic_K_3" localSheetId="41">'4002'!$B$10</definedName>
    <definedName name="_101_Basic_K_3" localSheetId="42">'4010'!$B$10</definedName>
    <definedName name="_101_Basic_K_3" localSheetId="43">'4012'!$B$10</definedName>
    <definedName name="_101_Basic_K_3" localSheetId="44">'4013'!$B$10</definedName>
    <definedName name="_101_Basic_K_3" localSheetId="45">'4020'!$B$10</definedName>
    <definedName name="_101_Basic_K_3" localSheetId="46">'4021'!$B$10</definedName>
    <definedName name="_101_Basic_K_3" localSheetId="47">'4037'!$B$10</definedName>
    <definedName name="_101_Basic_K_3" localSheetId="48">#REF!</definedName>
    <definedName name="_101_Basic_K_3" localSheetId="49">'4041'!$B$10</definedName>
    <definedName name="_101_Basic_K_3" localSheetId="50">'4050'!$B$10</definedName>
    <definedName name="_101_Basic_K_3" localSheetId="51">'4051'!$B$10</definedName>
    <definedName name="_101_Basic_K_3" localSheetId="52">'4061'!$B$10</definedName>
    <definedName name="_101_Basic_K_3" localSheetId="53">'4072'!$B$10</definedName>
    <definedName name="_101_Basic_K_3" localSheetId="1">#REF!</definedName>
    <definedName name="_101_Basic_K_3" localSheetId="0">#REF!</definedName>
    <definedName name="_101_Basic_K_3" localSheetId="2">Notes!#REF!</definedName>
    <definedName name="_101_Basic_K_3">#REF!</definedName>
    <definedName name="_102_Basic_4_8" localSheetId="3">'0054'!$B$12</definedName>
    <definedName name="_102_Basic_4_8" localSheetId="4">'0642'!$B$12</definedName>
    <definedName name="_102_Basic_4_8" localSheetId="5">'0664'!$B$12</definedName>
    <definedName name="_102_Basic_4_8" localSheetId="6">'1461'!$B$12</definedName>
    <definedName name="_102_Basic_4_8" localSheetId="7">'1571'!$B$12</definedName>
    <definedName name="_102_Basic_4_8" localSheetId="8">'2521'!$B$12</definedName>
    <definedName name="_102_Basic_4_8" localSheetId="9">'2531'!$B$12</definedName>
    <definedName name="_102_Basic_4_8" localSheetId="10">'2641'!$B$12</definedName>
    <definedName name="_102_Basic_4_8" localSheetId="11">'2791'!$B$12</definedName>
    <definedName name="_102_Basic_4_8" localSheetId="12">'2801'!$B$12</definedName>
    <definedName name="_102_Basic_4_8" localSheetId="13">'2911'!$B$12</definedName>
    <definedName name="_102_Basic_4_8" localSheetId="14">'2941'!$B$12</definedName>
    <definedName name="_102_Basic_4_8" localSheetId="15">'3083'!$B$12</definedName>
    <definedName name="_102_Basic_4_8" localSheetId="16">'3345'!$B$12</definedName>
    <definedName name="_102_Basic_4_8" localSheetId="17">'3347'!$B$12</definedName>
    <definedName name="_102_Basic_4_8" localSheetId="18">'3381'!$B$12</definedName>
    <definedName name="_102_Basic_4_8" localSheetId="19">'3382'!$B$12</definedName>
    <definedName name="_102_Basic_4_8" localSheetId="20">'3384'!$B$12</definedName>
    <definedName name="_102_Basic_4_8" localSheetId="21">'3385'!$B$12</definedName>
    <definedName name="_102_Basic_4_8" localSheetId="22">'3386'!$B$12</definedName>
    <definedName name="_102_Basic_4_8" localSheetId="23">'3391'!$B$12</definedName>
    <definedName name="_102_Basic_4_8" localSheetId="24">'3394'!$B$12</definedName>
    <definedName name="_102_Basic_4_8" localSheetId="25">'3395'!$B$12</definedName>
    <definedName name="_102_Basic_4_8" localSheetId="26">'3396'!$B$12</definedName>
    <definedName name="_102_Basic_4_8" localSheetId="27">'3398'!$B$12</definedName>
    <definedName name="_102_Basic_4_8" localSheetId="28">'3400'!$B$12</definedName>
    <definedName name="_102_Basic_4_8" localSheetId="29">'3401'!$B$12</definedName>
    <definedName name="_102_Basic_4_8" localSheetId="30">'3413'!$B$12</definedName>
    <definedName name="_102_Basic_4_8" localSheetId="31">'3421'!$B$12</definedName>
    <definedName name="_102_Basic_4_8" localSheetId="32">'3431'!$B$12</definedName>
    <definedName name="_102_Basic_4_8" localSheetId="33">'3441'!$B$12</definedName>
    <definedName name="_102_Basic_4_8" localSheetId="34">'3443'!$B$12</definedName>
    <definedName name="_102_Basic_4_8" localSheetId="35">'3924'!$B$12</definedName>
    <definedName name="_102_Basic_4_8" localSheetId="36">'3941'!$B$12</definedName>
    <definedName name="_102_Basic_4_8" localSheetId="37">'3961'!$B$12</definedName>
    <definedName name="_102_Basic_4_8" localSheetId="38">'3971'!$B$12</definedName>
    <definedName name="_102_Basic_4_8" localSheetId="39">'4000'!$B$12</definedName>
    <definedName name="_102_Basic_4_8" localSheetId="40">'4001'!$B$12</definedName>
    <definedName name="_102_Basic_4_8" localSheetId="41">'4002'!$B$12</definedName>
    <definedName name="_102_Basic_4_8" localSheetId="42">'4010'!$B$12</definedName>
    <definedName name="_102_Basic_4_8" localSheetId="43">'4012'!$B$12</definedName>
    <definedName name="_102_Basic_4_8" localSheetId="44">'4013'!$B$12</definedName>
    <definedName name="_102_Basic_4_8" localSheetId="45">'4020'!$B$12</definedName>
    <definedName name="_102_Basic_4_8" localSheetId="46">'4021'!$B$12</definedName>
    <definedName name="_102_Basic_4_8" localSheetId="47">'4037'!$B$12</definedName>
    <definedName name="_102_Basic_4_8" localSheetId="48">#REF!</definedName>
    <definedName name="_102_Basic_4_8" localSheetId="49">'4041'!$B$12</definedName>
    <definedName name="_102_Basic_4_8" localSheetId="50">'4050'!$B$12</definedName>
    <definedName name="_102_Basic_4_8" localSheetId="51">'4051'!$B$12</definedName>
    <definedName name="_102_Basic_4_8" localSheetId="52">'4061'!$B$12</definedName>
    <definedName name="_102_Basic_4_8" localSheetId="53">'4072'!$B$12</definedName>
    <definedName name="_102_Basic_4_8" localSheetId="1">#REF!</definedName>
    <definedName name="_102_Basic_4_8" localSheetId="0">#REF!</definedName>
    <definedName name="_102_Basic_4_8" localSheetId="2">Notes!#REF!</definedName>
    <definedName name="_102_Basic_4_8">#REF!</definedName>
    <definedName name="_103_Basic_9_12" localSheetId="3">'0054'!$B$14</definedName>
    <definedName name="_103_Basic_9_12" localSheetId="4">'0642'!$B$14</definedName>
    <definedName name="_103_Basic_9_12" localSheetId="5">'0664'!$B$14</definedName>
    <definedName name="_103_Basic_9_12" localSheetId="6">'1461'!$B$14</definedName>
    <definedName name="_103_Basic_9_12" localSheetId="7">'1571'!$B$14</definedName>
    <definedName name="_103_Basic_9_12" localSheetId="8">'2521'!$B$14</definedName>
    <definedName name="_103_Basic_9_12" localSheetId="9">'2531'!$B$14</definedName>
    <definedName name="_103_Basic_9_12" localSheetId="10">'2641'!$B$14</definedName>
    <definedName name="_103_Basic_9_12" localSheetId="11">'2791'!$B$14</definedName>
    <definedName name="_103_Basic_9_12" localSheetId="12">'2801'!$B$14</definedName>
    <definedName name="_103_Basic_9_12" localSheetId="13">'2911'!$B$14</definedName>
    <definedName name="_103_Basic_9_12" localSheetId="14">'2941'!$B$14</definedName>
    <definedName name="_103_Basic_9_12" localSheetId="15">'3083'!$B$14</definedName>
    <definedName name="_103_Basic_9_12" localSheetId="16">'3345'!$B$14</definedName>
    <definedName name="_103_Basic_9_12" localSheetId="17">'3347'!$B$14</definedName>
    <definedName name="_103_Basic_9_12" localSheetId="18">'3381'!$B$14</definedName>
    <definedName name="_103_Basic_9_12" localSheetId="19">'3382'!$B$14</definedName>
    <definedName name="_103_Basic_9_12" localSheetId="20">'3384'!$B$14</definedName>
    <definedName name="_103_Basic_9_12" localSheetId="21">'3385'!$B$14</definedName>
    <definedName name="_103_Basic_9_12" localSheetId="22">'3386'!$B$14</definedName>
    <definedName name="_103_Basic_9_12" localSheetId="23">'3391'!$B$14</definedName>
    <definedName name="_103_Basic_9_12" localSheetId="24">'3394'!$B$14</definedName>
    <definedName name="_103_Basic_9_12" localSheetId="25">'3395'!$B$14</definedName>
    <definedName name="_103_Basic_9_12" localSheetId="26">'3396'!$B$14</definedName>
    <definedName name="_103_Basic_9_12" localSheetId="27">'3398'!$B$14</definedName>
    <definedName name="_103_Basic_9_12" localSheetId="28">'3400'!$B$14</definedName>
    <definedName name="_103_Basic_9_12" localSheetId="29">'3401'!$B$14</definedName>
    <definedName name="_103_Basic_9_12" localSheetId="30">'3413'!$B$14</definedName>
    <definedName name="_103_Basic_9_12" localSheetId="31">'3421'!$B$14</definedName>
    <definedName name="_103_Basic_9_12" localSheetId="32">'3431'!$B$14</definedName>
    <definedName name="_103_Basic_9_12" localSheetId="33">'3441'!$B$14</definedName>
    <definedName name="_103_Basic_9_12" localSheetId="34">'3443'!$B$14</definedName>
    <definedName name="_103_Basic_9_12" localSheetId="35">'3924'!$B$14</definedName>
    <definedName name="_103_Basic_9_12" localSheetId="36">'3941'!$B$14</definedName>
    <definedName name="_103_Basic_9_12" localSheetId="37">'3961'!$B$14</definedName>
    <definedName name="_103_Basic_9_12" localSheetId="38">'3971'!$B$14</definedName>
    <definedName name="_103_Basic_9_12" localSheetId="39">'4000'!$B$14</definedName>
    <definedName name="_103_Basic_9_12" localSheetId="40">'4001'!$B$14</definedName>
    <definedName name="_103_Basic_9_12" localSheetId="41">'4002'!$B$14</definedName>
    <definedName name="_103_Basic_9_12" localSheetId="42">'4010'!$B$14</definedName>
    <definedName name="_103_Basic_9_12" localSheetId="43">'4012'!$B$14</definedName>
    <definedName name="_103_Basic_9_12" localSheetId="44">'4013'!$B$14</definedName>
    <definedName name="_103_Basic_9_12" localSheetId="45">'4020'!$B$14</definedName>
    <definedName name="_103_Basic_9_12" localSheetId="46">'4021'!$B$14</definedName>
    <definedName name="_103_Basic_9_12" localSheetId="47">'4037'!$B$14</definedName>
    <definedName name="_103_Basic_9_12" localSheetId="48">#REF!</definedName>
    <definedName name="_103_Basic_9_12" localSheetId="49">'4041'!$B$14</definedName>
    <definedName name="_103_Basic_9_12" localSheetId="50">'4050'!$B$14</definedName>
    <definedName name="_103_Basic_9_12" localSheetId="51">'4051'!$B$14</definedName>
    <definedName name="_103_Basic_9_12" localSheetId="52">'4061'!$B$14</definedName>
    <definedName name="_103_Basic_9_12" localSheetId="53">'4072'!$B$14</definedName>
    <definedName name="_103_Basic_9_12" localSheetId="1">#REF!</definedName>
    <definedName name="_103_Basic_9_12" localSheetId="0">#REF!</definedName>
    <definedName name="_103_Basic_9_12" localSheetId="2">Notes!#REF!</definedName>
    <definedName name="_103_Basic_9_12">#REF!</definedName>
    <definedName name="_111_Basic_K_3_with_ESE_Services" localSheetId="3">'0054'!$B$11</definedName>
    <definedName name="_111_Basic_K_3_with_ESE_Services" localSheetId="4">'0642'!$B$11</definedName>
    <definedName name="_111_Basic_K_3_with_ESE_Services" localSheetId="5">'0664'!$B$11</definedName>
    <definedName name="_111_Basic_K_3_with_ESE_Services" localSheetId="6">'1461'!$B$11</definedName>
    <definedName name="_111_Basic_K_3_with_ESE_Services" localSheetId="7">'1571'!$B$11</definedName>
    <definedName name="_111_Basic_K_3_with_ESE_Services" localSheetId="8">'2521'!$B$11</definedName>
    <definedName name="_111_Basic_K_3_with_ESE_Services" localSheetId="9">'2531'!$B$11</definedName>
    <definedName name="_111_Basic_K_3_with_ESE_Services" localSheetId="10">'2641'!$B$11</definedName>
    <definedName name="_111_Basic_K_3_with_ESE_Services" localSheetId="11">'2791'!$B$11</definedName>
    <definedName name="_111_Basic_K_3_with_ESE_Services" localSheetId="12">'2801'!$B$11</definedName>
    <definedName name="_111_Basic_K_3_with_ESE_Services" localSheetId="13">'2911'!$B$11</definedName>
    <definedName name="_111_Basic_K_3_with_ESE_Services" localSheetId="14">'2941'!$B$11</definedName>
    <definedName name="_111_Basic_K_3_with_ESE_Services" localSheetId="15">'3083'!$B$11</definedName>
    <definedName name="_111_Basic_K_3_with_ESE_Services" localSheetId="16">'3345'!$B$11</definedName>
    <definedName name="_111_Basic_K_3_with_ESE_Services" localSheetId="17">'3347'!$B$11</definedName>
    <definedName name="_111_Basic_K_3_with_ESE_Services" localSheetId="18">'3381'!$B$11</definedName>
    <definedName name="_111_Basic_K_3_with_ESE_Services" localSheetId="19">'3382'!$B$11</definedName>
    <definedName name="_111_Basic_K_3_with_ESE_Services" localSheetId="20">'3384'!$B$11</definedName>
    <definedName name="_111_Basic_K_3_with_ESE_Services" localSheetId="21">'3385'!$B$11</definedName>
    <definedName name="_111_Basic_K_3_with_ESE_Services" localSheetId="22">'3386'!$B$11</definedName>
    <definedName name="_111_Basic_K_3_with_ESE_Services" localSheetId="23">'3391'!$B$11</definedName>
    <definedName name="_111_Basic_K_3_with_ESE_Services" localSheetId="24">'3394'!$B$11</definedName>
    <definedName name="_111_Basic_K_3_with_ESE_Services" localSheetId="25">'3395'!$B$11</definedName>
    <definedName name="_111_Basic_K_3_with_ESE_Services" localSheetId="26">'3396'!$B$11</definedName>
    <definedName name="_111_Basic_K_3_with_ESE_Services" localSheetId="27">'3398'!$B$11</definedName>
    <definedName name="_111_Basic_K_3_with_ESE_Services" localSheetId="28">'3400'!$B$11</definedName>
    <definedName name="_111_Basic_K_3_with_ESE_Services" localSheetId="29">'3401'!$B$11</definedName>
    <definedName name="_111_Basic_K_3_with_ESE_Services" localSheetId="30">'3413'!$B$11</definedName>
    <definedName name="_111_Basic_K_3_with_ESE_Services" localSheetId="31">'3421'!$B$11</definedName>
    <definedName name="_111_Basic_K_3_with_ESE_Services" localSheetId="32">'3431'!$B$11</definedName>
    <definedName name="_111_Basic_K_3_with_ESE_Services" localSheetId="33">'3441'!$B$11</definedName>
    <definedName name="_111_Basic_K_3_with_ESE_Services" localSheetId="34">'3443'!$B$11</definedName>
    <definedName name="_111_Basic_K_3_with_ESE_Services" localSheetId="35">'3924'!$B$11</definedName>
    <definedName name="_111_Basic_K_3_with_ESE_Services" localSheetId="36">'3941'!$B$11</definedName>
    <definedName name="_111_Basic_K_3_with_ESE_Services" localSheetId="37">'3961'!$B$11</definedName>
    <definedName name="_111_Basic_K_3_with_ESE_Services" localSheetId="38">'3971'!$B$11</definedName>
    <definedName name="_111_Basic_K_3_with_ESE_Services" localSheetId="39">'4000'!$B$11</definedName>
    <definedName name="_111_Basic_K_3_with_ESE_Services" localSheetId="40">'4001'!$B$11</definedName>
    <definedName name="_111_Basic_K_3_with_ESE_Services" localSheetId="41">'4002'!$B$11</definedName>
    <definedName name="_111_Basic_K_3_with_ESE_Services" localSheetId="42">'4010'!$B$11</definedName>
    <definedName name="_111_Basic_K_3_with_ESE_Services" localSheetId="43">'4012'!$B$11</definedName>
    <definedName name="_111_Basic_K_3_with_ESE_Services" localSheetId="44">'4013'!$B$11</definedName>
    <definedName name="_111_Basic_K_3_with_ESE_Services" localSheetId="45">'4020'!$B$11</definedName>
    <definedName name="_111_Basic_K_3_with_ESE_Services" localSheetId="46">'4021'!$B$11</definedName>
    <definedName name="_111_Basic_K_3_with_ESE_Services" localSheetId="47">'4037'!$B$11</definedName>
    <definedName name="_111_Basic_K_3_with_ESE_Services" localSheetId="48">#REF!</definedName>
    <definedName name="_111_Basic_K_3_with_ESE_Services" localSheetId="49">'4041'!$B$11</definedName>
    <definedName name="_111_Basic_K_3_with_ESE_Services" localSheetId="50">'4050'!$B$11</definedName>
    <definedName name="_111_Basic_K_3_with_ESE_Services" localSheetId="51">'4051'!$B$11</definedName>
    <definedName name="_111_Basic_K_3_with_ESE_Services" localSheetId="52">'4061'!$B$11</definedName>
    <definedName name="_111_Basic_K_3_with_ESE_Services" localSheetId="53">'4072'!$B$11</definedName>
    <definedName name="_111_Basic_K_3_with_ESE_Services" localSheetId="1">#REF!</definedName>
    <definedName name="_111_Basic_K_3_with_ESE_Services" localSheetId="0">#REF!</definedName>
    <definedName name="_111_Basic_K_3_with_ESE_Services" localSheetId="2">Notes!#REF!</definedName>
    <definedName name="_111_Basic_K_3_with_ESE_Services">#REF!</definedName>
    <definedName name="_112_Basic_4_8_with_ESE_Services" localSheetId="3">'0054'!$B$13</definedName>
    <definedName name="_112_Basic_4_8_with_ESE_Services" localSheetId="4">'0642'!$B$13</definedName>
    <definedName name="_112_Basic_4_8_with_ESE_Services" localSheetId="5">'0664'!$B$13</definedName>
    <definedName name="_112_Basic_4_8_with_ESE_Services" localSheetId="6">'1461'!$B$13</definedName>
    <definedName name="_112_Basic_4_8_with_ESE_Services" localSheetId="7">'1571'!$B$13</definedName>
    <definedName name="_112_Basic_4_8_with_ESE_Services" localSheetId="8">'2521'!$B$13</definedName>
    <definedName name="_112_Basic_4_8_with_ESE_Services" localSheetId="9">'2531'!$B$13</definedName>
    <definedName name="_112_Basic_4_8_with_ESE_Services" localSheetId="10">'2641'!$B$13</definedName>
    <definedName name="_112_Basic_4_8_with_ESE_Services" localSheetId="11">'2791'!$B$13</definedName>
    <definedName name="_112_Basic_4_8_with_ESE_Services" localSheetId="12">'2801'!$B$13</definedName>
    <definedName name="_112_Basic_4_8_with_ESE_Services" localSheetId="13">'2911'!$B$13</definedName>
    <definedName name="_112_Basic_4_8_with_ESE_Services" localSheetId="14">'2941'!$B$13</definedName>
    <definedName name="_112_Basic_4_8_with_ESE_Services" localSheetId="15">'3083'!$B$13</definedName>
    <definedName name="_112_Basic_4_8_with_ESE_Services" localSheetId="16">'3345'!$B$13</definedName>
    <definedName name="_112_Basic_4_8_with_ESE_Services" localSheetId="17">'3347'!$B$13</definedName>
    <definedName name="_112_Basic_4_8_with_ESE_Services" localSheetId="18">'3381'!$B$13</definedName>
    <definedName name="_112_Basic_4_8_with_ESE_Services" localSheetId="19">'3382'!$B$13</definedName>
    <definedName name="_112_Basic_4_8_with_ESE_Services" localSheetId="20">'3384'!$B$13</definedName>
    <definedName name="_112_Basic_4_8_with_ESE_Services" localSheetId="21">'3385'!$B$13</definedName>
    <definedName name="_112_Basic_4_8_with_ESE_Services" localSheetId="22">'3386'!$B$13</definedName>
    <definedName name="_112_Basic_4_8_with_ESE_Services" localSheetId="23">'3391'!$B$13</definedName>
    <definedName name="_112_Basic_4_8_with_ESE_Services" localSheetId="24">'3394'!$B$13</definedName>
    <definedName name="_112_Basic_4_8_with_ESE_Services" localSheetId="25">'3395'!$B$13</definedName>
    <definedName name="_112_Basic_4_8_with_ESE_Services" localSheetId="26">'3396'!$B$13</definedName>
    <definedName name="_112_Basic_4_8_with_ESE_Services" localSheetId="27">'3398'!$B$13</definedName>
    <definedName name="_112_Basic_4_8_with_ESE_Services" localSheetId="28">'3400'!$B$13</definedName>
    <definedName name="_112_Basic_4_8_with_ESE_Services" localSheetId="29">'3401'!$B$13</definedName>
    <definedName name="_112_Basic_4_8_with_ESE_Services" localSheetId="30">'3413'!$B$13</definedName>
    <definedName name="_112_Basic_4_8_with_ESE_Services" localSheetId="31">'3421'!$B$13</definedName>
    <definedName name="_112_Basic_4_8_with_ESE_Services" localSheetId="32">'3431'!$B$13</definedName>
    <definedName name="_112_Basic_4_8_with_ESE_Services" localSheetId="33">'3441'!$B$13</definedName>
    <definedName name="_112_Basic_4_8_with_ESE_Services" localSheetId="34">'3443'!$B$13</definedName>
    <definedName name="_112_Basic_4_8_with_ESE_Services" localSheetId="35">'3924'!$B$13</definedName>
    <definedName name="_112_Basic_4_8_with_ESE_Services" localSheetId="36">'3941'!$B$13</definedName>
    <definedName name="_112_Basic_4_8_with_ESE_Services" localSheetId="37">'3961'!$B$13</definedName>
    <definedName name="_112_Basic_4_8_with_ESE_Services" localSheetId="38">'3971'!$B$13</definedName>
    <definedName name="_112_Basic_4_8_with_ESE_Services" localSheetId="39">'4000'!$B$13</definedName>
    <definedName name="_112_Basic_4_8_with_ESE_Services" localSheetId="40">'4001'!$B$13</definedName>
    <definedName name="_112_Basic_4_8_with_ESE_Services" localSheetId="41">'4002'!$B$13</definedName>
    <definedName name="_112_Basic_4_8_with_ESE_Services" localSheetId="42">'4010'!$B$13</definedName>
    <definedName name="_112_Basic_4_8_with_ESE_Services" localSheetId="43">'4012'!$B$13</definedName>
    <definedName name="_112_Basic_4_8_with_ESE_Services" localSheetId="44">'4013'!$B$13</definedName>
    <definedName name="_112_Basic_4_8_with_ESE_Services" localSheetId="45">'4020'!$B$13</definedName>
    <definedName name="_112_Basic_4_8_with_ESE_Services" localSheetId="46">'4021'!$B$13</definedName>
    <definedName name="_112_Basic_4_8_with_ESE_Services" localSheetId="47">'4037'!$B$13</definedName>
    <definedName name="_112_Basic_4_8_with_ESE_Services" localSheetId="48">#REF!</definedName>
    <definedName name="_112_Basic_4_8_with_ESE_Services" localSheetId="49">'4041'!$B$13</definedName>
    <definedName name="_112_Basic_4_8_with_ESE_Services" localSheetId="50">'4050'!$B$13</definedName>
    <definedName name="_112_Basic_4_8_with_ESE_Services" localSheetId="51">'4051'!$B$13</definedName>
    <definedName name="_112_Basic_4_8_with_ESE_Services" localSheetId="52">'4061'!$B$13</definedName>
    <definedName name="_112_Basic_4_8_with_ESE_Services" localSheetId="53">'4072'!$B$13</definedName>
    <definedName name="_112_Basic_4_8_with_ESE_Services" localSheetId="1">#REF!</definedName>
    <definedName name="_112_Basic_4_8_with_ESE_Services" localSheetId="0">#REF!</definedName>
    <definedName name="_112_Basic_4_8_with_ESE_Services" localSheetId="2">Notes!#REF!</definedName>
    <definedName name="_112_Basic_4_8_with_ESE_Services">#REF!</definedName>
    <definedName name="_113_Basic_9_12_with_ESE_Services" localSheetId="3">'0054'!$B$15</definedName>
    <definedName name="_113_Basic_9_12_with_ESE_Services" localSheetId="4">'0642'!$B$15</definedName>
    <definedName name="_113_Basic_9_12_with_ESE_Services" localSheetId="5">'0664'!$B$15</definedName>
    <definedName name="_113_Basic_9_12_with_ESE_Services" localSheetId="6">'1461'!$B$15</definedName>
    <definedName name="_113_Basic_9_12_with_ESE_Services" localSheetId="7">'1571'!$B$15</definedName>
    <definedName name="_113_Basic_9_12_with_ESE_Services" localSheetId="8">'2521'!$B$15</definedName>
    <definedName name="_113_Basic_9_12_with_ESE_Services" localSheetId="9">'2531'!$B$15</definedName>
    <definedName name="_113_Basic_9_12_with_ESE_Services" localSheetId="10">'2641'!$B$15</definedName>
    <definedName name="_113_Basic_9_12_with_ESE_Services" localSheetId="11">'2791'!$B$15</definedName>
    <definedName name="_113_Basic_9_12_with_ESE_Services" localSheetId="12">'2801'!$B$15</definedName>
    <definedName name="_113_Basic_9_12_with_ESE_Services" localSheetId="13">'2911'!$B$15</definedName>
    <definedName name="_113_Basic_9_12_with_ESE_Services" localSheetId="14">'2941'!$B$15</definedName>
    <definedName name="_113_Basic_9_12_with_ESE_Services" localSheetId="15">'3083'!$B$15</definedName>
    <definedName name="_113_Basic_9_12_with_ESE_Services" localSheetId="16">'3345'!$B$15</definedName>
    <definedName name="_113_Basic_9_12_with_ESE_Services" localSheetId="17">'3347'!$B$15</definedName>
    <definedName name="_113_Basic_9_12_with_ESE_Services" localSheetId="18">'3381'!$B$15</definedName>
    <definedName name="_113_Basic_9_12_with_ESE_Services" localSheetId="19">'3382'!$B$15</definedName>
    <definedName name="_113_Basic_9_12_with_ESE_Services" localSheetId="20">'3384'!$B$15</definedName>
    <definedName name="_113_Basic_9_12_with_ESE_Services" localSheetId="21">'3385'!$B$15</definedName>
    <definedName name="_113_Basic_9_12_with_ESE_Services" localSheetId="22">'3386'!$B$15</definedName>
    <definedName name="_113_Basic_9_12_with_ESE_Services" localSheetId="23">'3391'!$B$15</definedName>
    <definedName name="_113_Basic_9_12_with_ESE_Services" localSheetId="24">'3394'!$B$15</definedName>
    <definedName name="_113_Basic_9_12_with_ESE_Services" localSheetId="25">'3395'!$B$15</definedName>
    <definedName name="_113_Basic_9_12_with_ESE_Services" localSheetId="26">'3396'!$B$15</definedName>
    <definedName name="_113_Basic_9_12_with_ESE_Services" localSheetId="27">'3398'!$B$15</definedName>
    <definedName name="_113_Basic_9_12_with_ESE_Services" localSheetId="28">'3400'!$B$15</definedName>
    <definedName name="_113_Basic_9_12_with_ESE_Services" localSheetId="29">'3401'!$B$15</definedName>
    <definedName name="_113_Basic_9_12_with_ESE_Services" localSheetId="30">'3413'!$B$15</definedName>
    <definedName name="_113_Basic_9_12_with_ESE_Services" localSheetId="31">'3421'!$B$15</definedName>
    <definedName name="_113_Basic_9_12_with_ESE_Services" localSheetId="32">'3431'!$B$15</definedName>
    <definedName name="_113_Basic_9_12_with_ESE_Services" localSheetId="33">'3441'!$B$15</definedName>
    <definedName name="_113_Basic_9_12_with_ESE_Services" localSheetId="34">'3443'!$B$15</definedName>
    <definedName name="_113_Basic_9_12_with_ESE_Services" localSheetId="35">'3924'!$B$15</definedName>
    <definedName name="_113_Basic_9_12_with_ESE_Services" localSheetId="36">'3941'!$B$15</definedName>
    <definedName name="_113_Basic_9_12_with_ESE_Services" localSheetId="37">'3961'!$B$15</definedName>
    <definedName name="_113_Basic_9_12_with_ESE_Services" localSheetId="38">'3971'!$B$15</definedName>
    <definedName name="_113_Basic_9_12_with_ESE_Services" localSheetId="39">'4000'!$B$15</definedName>
    <definedName name="_113_Basic_9_12_with_ESE_Services" localSheetId="40">'4001'!$B$15</definedName>
    <definedName name="_113_Basic_9_12_with_ESE_Services" localSheetId="41">'4002'!$B$15</definedName>
    <definedName name="_113_Basic_9_12_with_ESE_Services" localSheetId="42">'4010'!$B$15</definedName>
    <definedName name="_113_Basic_9_12_with_ESE_Services" localSheetId="43">'4012'!$B$15</definedName>
    <definedName name="_113_Basic_9_12_with_ESE_Services" localSheetId="44">'4013'!$B$15</definedName>
    <definedName name="_113_Basic_9_12_with_ESE_Services" localSheetId="45">'4020'!$B$15</definedName>
    <definedName name="_113_Basic_9_12_with_ESE_Services" localSheetId="46">'4021'!$B$15</definedName>
    <definedName name="_113_Basic_9_12_with_ESE_Services" localSheetId="47">'4037'!$B$15</definedName>
    <definedName name="_113_Basic_9_12_with_ESE_Services" localSheetId="48">#REF!</definedName>
    <definedName name="_113_Basic_9_12_with_ESE_Services" localSheetId="49">'4041'!$B$15</definedName>
    <definedName name="_113_Basic_9_12_with_ESE_Services" localSheetId="50">'4050'!$B$15</definedName>
    <definedName name="_113_Basic_9_12_with_ESE_Services" localSheetId="51">'4051'!$B$15</definedName>
    <definedName name="_113_Basic_9_12_with_ESE_Services" localSheetId="52">'4061'!$B$15</definedName>
    <definedName name="_113_Basic_9_12_with_ESE_Services" localSheetId="53">'4072'!$B$15</definedName>
    <definedName name="_113_Basic_9_12_with_ESE_Services" localSheetId="1">#REF!</definedName>
    <definedName name="_113_Basic_9_12_with_ESE_Services" localSheetId="0">#REF!</definedName>
    <definedName name="_113_Basic_9_12_with_ESE_Services" localSheetId="2">Notes!#REF!</definedName>
    <definedName name="_113_Basic_9_12_with_ESE_Services">#REF!</definedName>
    <definedName name="_130_ESOL__Grade_Level_4_8" localSheetId="3">'0054'!$B$23</definedName>
    <definedName name="_130_ESOL__Grade_Level_4_8" localSheetId="4">'0642'!$B$23</definedName>
    <definedName name="_130_ESOL__Grade_Level_4_8" localSheetId="5">'0664'!$B$23</definedName>
    <definedName name="_130_ESOL__Grade_Level_4_8" localSheetId="6">'1461'!$B$23</definedName>
    <definedName name="_130_ESOL__Grade_Level_4_8" localSheetId="7">'1571'!$B$23</definedName>
    <definedName name="_130_ESOL__Grade_Level_4_8" localSheetId="8">'2521'!$B$23</definedName>
    <definedName name="_130_ESOL__Grade_Level_4_8" localSheetId="9">'2531'!$B$23</definedName>
    <definedName name="_130_ESOL__Grade_Level_4_8" localSheetId="10">'2641'!$B$23</definedName>
    <definedName name="_130_ESOL__Grade_Level_4_8" localSheetId="11">'2791'!$B$23</definedName>
    <definedName name="_130_ESOL__Grade_Level_4_8" localSheetId="12">'2801'!$B$23</definedName>
    <definedName name="_130_ESOL__Grade_Level_4_8" localSheetId="13">'2911'!$B$23</definedName>
    <definedName name="_130_ESOL__Grade_Level_4_8" localSheetId="14">'2941'!$B$23</definedName>
    <definedName name="_130_ESOL__Grade_Level_4_8" localSheetId="15">'3083'!$B$23</definedName>
    <definedName name="_130_ESOL__Grade_Level_4_8" localSheetId="16">'3345'!$B$23</definedName>
    <definedName name="_130_ESOL__Grade_Level_4_8" localSheetId="17">'3347'!$B$23</definedName>
    <definedName name="_130_ESOL__Grade_Level_4_8" localSheetId="18">'3381'!$B$23</definedName>
    <definedName name="_130_ESOL__Grade_Level_4_8" localSheetId="19">'3382'!$B$23</definedName>
    <definedName name="_130_ESOL__Grade_Level_4_8" localSheetId="20">'3384'!$B$23</definedName>
    <definedName name="_130_ESOL__Grade_Level_4_8" localSheetId="21">'3385'!$B$23</definedName>
    <definedName name="_130_ESOL__Grade_Level_4_8" localSheetId="22">'3386'!$B$23</definedName>
    <definedName name="_130_ESOL__Grade_Level_4_8" localSheetId="23">'3391'!$B$23</definedName>
    <definedName name="_130_ESOL__Grade_Level_4_8" localSheetId="24">'3394'!$B$23</definedName>
    <definedName name="_130_ESOL__Grade_Level_4_8" localSheetId="25">'3395'!$B$23</definedName>
    <definedName name="_130_ESOL__Grade_Level_4_8" localSheetId="26">'3396'!$B$23</definedName>
    <definedName name="_130_ESOL__Grade_Level_4_8" localSheetId="27">'3398'!$B$23</definedName>
    <definedName name="_130_ESOL__Grade_Level_4_8" localSheetId="28">'3400'!$B$23</definedName>
    <definedName name="_130_ESOL__Grade_Level_4_8" localSheetId="29">'3401'!$B$23</definedName>
    <definedName name="_130_ESOL__Grade_Level_4_8" localSheetId="30">'3413'!$B$23</definedName>
    <definedName name="_130_ESOL__Grade_Level_4_8" localSheetId="31">'3421'!$B$23</definedName>
    <definedName name="_130_ESOL__Grade_Level_4_8" localSheetId="32">'3431'!$B$23</definedName>
    <definedName name="_130_ESOL__Grade_Level_4_8" localSheetId="33">'3441'!$B$23</definedName>
    <definedName name="_130_ESOL__Grade_Level_4_8" localSheetId="34">'3443'!$B$23</definedName>
    <definedName name="_130_ESOL__Grade_Level_4_8" localSheetId="35">'3924'!$B$23</definedName>
    <definedName name="_130_ESOL__Grade_Level_4_8" localSheetId="36">'3941'!$B$23</definedName>
    <definedName name="_130_ESOL__Grade_Level_4_8" localSheetId="37">'3961'!$B$23</definedName>
    <definedName name="_130_ESOL__Grade_Level_4_8" localSheetId="38">'3971'!$B$23</definedName>
    <definedName name="_130_ESOL__Grade_Level_4_8" localSheetId="39">'4000'!$B$23</definedName>
    <definedName name="_130_ESOL__Grade_Level_4_8" localSheetId="40">'4001'!$B$23</definedName>
    <definedName name="_130_ESOL__Grade_Level_4_8" localSheetId="41">'4002'!$B$23</definedName>
    <definedName name="_130_ESOL__Grade_Level_4_8" localSheetId="42">'4010'!$B$23</definedName>
    <definedName name="_130_ESOL__Grade_Level_4_8" localSheetId="43">'4012'!$B$23</definedName>
    <definedName name="_130_ESOL__Grade_Level_4_8" localSheetId="44">'4013'!$B$23</definedName>
    <definedName name="_130_ESOL__Grade_Level_4_8" localSheetId="45">'4020'!$B$23</definedName>
    <definedName name="_130_ESOL__Grade_Level_4_8" localSheetId="46">'4021'!$B$23</definedName>
    <definedName name="_130_ESOL__Grade_Level_4_8" localSheetId="47">'4037'!$B$23</definedName>
    <definedName name="_130_ESOL__Grade_Level_4_8" localSheetId="48">#REF!</definedName>
    <definedName name="_130_ESOL__Grade_Level_4_8" localSheetId="49">'4041'!$B$23</definedName>
    <definedName name="_130_ESOL__Grade_Level_4_8" localSheetId="50">'4050'!$B$23</definedName>
    <definedName name="_130_ESOL__Grade_Level_4_8" localSheetId="51">'4051'!$B$23</definedName>
    <definedName name="_130_ESOL__Grade_Level_4_8" localSheetId="52">'4061'!$B$23</definedName>
    <definedName name="_130_ESOL__Grade_Level_4_8" localSheetId="53">'4072'!$B$23</definedName>
    <definedName name="_130_ESOL__Grade_Level_4_8" localSheetId="1">#REF!</definedName>
    <definedName name="_130_ESOL__Grade_Level_4_8" localSheetId="0">#REF!</definedName>
    <definedName name="_130_ESOL__Grade_Level_4_8" localSheetId="2">Notes!#REF!</definedName>
    <definedName name="_130_ESOL__Grade_Level_4_8">#REF!</definedName>
    <definedName name="_130_ESOL__Grade_Level_9_12" localSheetId="3">'0054'!$B$24</definedName>
    <definedName name="_130_ESOL__Grade_Level_9_12" localSheetId="4">'0642'!$B$24</definedName>
    <definedName name="_130_ESOL__Grade_Level_9_12" localSheetId="5">'0664'!$B$24</definedName>
    <definedName name="_130_ESOL__Grade_Level_9_12" localSheetId="6">'1461'!$B$24</definedName>
    <definedName name="_130_ESOL__Grade_Level_9_12" localSheetId="7">'1571'!$B$24</definedName>
    <definedName name="_130_ESOL__Grade_Level_9_12" localSheetId="8">'2521'!$B$24</definedName>
    <definedName name="_130_ESOL__Grade_Level_9_12" localSheetId="9">'2531'!$B$24</definedName>
    <definedName name="_130_ESOL__Grade_Level_9_12" localSheetId="10">'2641'!$B$24</definedName>
    <definedName name="_130_ESOL__Grade_Level_9_12" localSheetId="11">'2791'!$B$24</definedName>
    <definedName name="_130_ESOL__Grade_Level_9_12" localSheetId="12">'2801'!$B$24</definedName>
    <definedName name="_130_ESOL__Grade_Level_9_12" localSheetId="13">'2911'!$B$24</definedName>
    <definedName name="_130_ESOL__Grade_Level_9_12" localSheetId="14">'2941'!$B$24</definedName>
    <definedName name="_130_ESOL__Grade_Level_9_12" localSheetId="15">'3083'!$B$24</definedName>
    <definedName name="_130_ESOL__Grade_Level_9_12" localSheetId="16">'3345'!$B$24</definedName>
    <definedName name="_130_ESOL__Grade_Level_9_12" localSheetId="17">'3347'!$B$24</definedName>
    <definedName name="_130_ESOL__Grade_Level_9_12" localSheetId="18">'3381'!$B$24</definedName>
    <definedName name="_130_ESOL__Grade_Level_9_12" localSheetId="19">'3382'!$B$24</definedName>
    <definedName name="_130_ESOL__Grade_Level_9_12" localSheetId="20">'3384'!$B$24</definedName>
    <definedName name="_130_ESOL__Grade_Level_9_12" localSheetId="21">'3385'!$B$24</definedName>
    <definedName name="_130_ESOL__Grade_Level_9_12" localSheetId="22">'3386'!$B$24</definedName>
    <definedName name="_130_ESOL__Grade_Level_9_12" localSheetId="23">'3391'!$B$24</definedName>
    <definedName name="_130_ESOL__Grade_Level_9_12" localSheetId="24">'3394'!$B$24</definedName>
    <definedName name="_130_ESOL__Grade_Level_9_12" localSheetId="25">'3395'!$B$24</definedName>
    <definedName name="_130_ESOL__Grade_Level_9_12" localSheetId="26">'3396'!$B$24</definedName>
    <definedName name="_130_ESOL__Grade_Level_9_12" localSheetId="27">'3398'!$B$24</definedName>
    <definedName name="_130_ESOL__Grade_Level_9_12" localSheetId="28">'3400'!$B$24</definedName>
    <definedName name="_130_ESOL__Grade_Level_9_12" localSheetId="29">'3401'!$B$24</definedName>
    <definedName name="_130_ESOL__Grade_Level_9_12" localSheetId="30">'3413'!$B$24</definedName>
    <definedName name="_130_ESOL__Grade_Level_9_12" localSheetId="31">'3421'!$B$24</definedName>
    <definedName name="_130_ESOL__Grade_Level_9_12" localSheetId="32">'3431'!$B$24</definedName>
    <definedName name="_130_ESOL__Grade_Level_9_12" localSheetId="33">'3441'!$B$24</definedName>
    <definedName name="_130_ESOL__Grade_Level_9_12" localSheetId="34">'3443'!$B$24</definedName>
    <definedName name="_130_ESOL__Grade_Level_9_12" localSheetId="35">'3924'!$B$24</definedName>
    <definedName name="_130_ESOL__Grade_Level_9_12" localSheetId="36">'3941'!$B$24</definedName>
    <definedName name="_130_ESOL__Grade_Level_9_12" localSheetId="37">'3961'!$B$24</definedName>
    <definedName name="_130_ESOL__Grade_Level_9_12" localSheetId="38">'3971'!$B$24</definedName>
    <definedName name="_130_ESOL__Grade_Level_9_12" localSheetId="39">'4000'!$B$24</definedName>
    <definedName name="_130_ESOL__Grade_Level_9_12" localSheetId="40">'4001'!$B$24</definedName>
    <definedName name="_130_ESOL__Grade_Level_9_12" localSheetId="41">'4002'!$B$24</definedName>
    <definedName name="_130_ESOL__Grade_Level_9_12" localSheetId="42">'4010'!$B$24</definedName>
    <definedName name="_130_ESOL__Grade_Level_9_12" localSheetId="43">'4012'!$B$24</definedName>
    <definedName name="_130_ESOL__Grade_Level_9_12" localSheetId="44">'4013'!$B$24</definedName>
    <definedName name="_130_ESOL__Grade_Level_9_12" localSheetId="45">'4020'!$B$24</definedName>
    <definedName name="_130_ESOL__Grade_Level_9_12" localSheetId="46">'4021'!$B$24</definedName>
    <definedName name="_130_ESOL__Grade_Level_9_12" localSheetId="47">'4037'!$B$24</definedName>
    <definedName name="_130_ESOL__Grade_Level_9_12" localSheetId="48">#REF!</definedName>
    <definedName name="_130_ESOL__Grade_Level_9_12" localSheetId="49">'4041'!$B$24</definedName>
    <definedName name="_130_ESOL__Grade_Level_9_12" localSheetId="50">'4050'!$B$24</definedName>
    <definedName name="_130_ESOL__Grade_Level_9_12" localSheetId="51">'4051'!$B$24</definedName>
    <definedName name="_130_ESOL__Grade_Level_9_12" localSheetId="52">'4061'!$B$24</definedName>
    <definedName name="_130_ESOL__Grade_Level_9_12" localSheetId="53">'4072'!$B$24</definedName>
    <definedName name="_130_ESOL__Grade_Level_9_12" localSheetId="1">#REF!</definedName>
    <definedName name="_130_ESOL__Grade_Level_9_12" localSheetId="0">#REF!</definedName>
    <definedName name="_130_ESOL__Grade_Level_9_12" localSheetId="2">Notes!#REF!</definedName>
    <definedName name="_130_ESOL__Grade_Level_9_12">#REF!</definedName>
    <definedName name="_130_ESOL__Grade_Level_PK_3" localSheetId="3">'0054'!$B$22</definedName>
    <definedName name="_130_ESOL__Grade_Level_PK_3" localSheetId="4">'0642'!$B$22</definedName>
    <definedName name="_130_ESOL__Grade_Level_PK_3" localSheetId="5">'0664'!$B$22</definedName>
    <definedName name="_130_ESOL__Grade_Level_PK_3" localSheetId="6">'1461'!$B$22</definedName>
    <definedName name="_130_ESOL__Grade_Level_PK_3" localSheetId="7">'1571'!$B$22</definedName>
    <definedName name="_130_ESOL__Grade_Level_PK_3" localSheetId="8">'2521'!$B$22</definedName>
    <definedName name="_130_ESOL__Grade_Level_PK_3" localSheetId="9">'2531'!$B$22</definedName>
    <definedName name="_130_ESOL__Grade_Level_PK_3" localSheetId="10">'2641'!$B$22</definedName>
    <definedName name="_130_ESOL__Grade_Level_PK_3" localSheetId="11">'2791'!$B$22</definedName>
    <definedName name="_130_ESOL__Grade_Level_PK_3" localSheetId="12">'2801'!$B$22</definedName>
    <definedName name="_130_ESOL__Grade_Level_PK_3" localSheetId="13">'2911'!$B$22</definedName>
    <definedName name="_130_ESOL__Grade_Level_PK_3" localSheetId="14">'2941'!$B$22</definedName>
    <definedName name="_130_ESOL__Grade_Level_PK_3" localSheetId="15">'3083'!$B$22</definedName>
    <definedName name="_130_ESOL__Grade_Level_PK_3" localSheetId="16">'3345'!$B$22</definedName>
    <definedName name="_130_ESOL__Grade_Level_PK_3" localSheetId="17">'3347'!$B$22</definedName>
    <definedName name="_130_ESOL__Grade_Level_PK_3" localSheetId="18">'3381'!$B$22</definedName>
    <definedName name="_130_ESOL__Grade_Level_PK_3" localSheetId="19">'3382'!$B$22</definedName>
    <definedName name="_130_ESOL__Grade_Level_PK_3" localSheetId="20">'3384'!$B$22</definedName>
    <definedName name="_130_ESOL__Grade_Level_PK_3" localSheetId="21">'3385'!$B$22</definedName>
    <definedName name="_130_ESOL__Grade_Level_PK_3" localSheetId="22">'3386'!$B$22</definedName>
    <definedName name="_130_ESOL__Grade_Level_PK_3" localSheetId="23">'3391'!$B$22</definedName>
    <definedName name="_130_ESOL__Grade_Level_PK_3" localSheetId="24">'3394'!$B$22</definedName>
    <definedName name="_130_ESOL__Grade_Level_PK_3" localSheetId="25">'3395'!$B$22</definedName>
    <definedName name="_130_ESOL__Grade_Level_PK_3" localSheetId="26">'3396'!$B$22</definedName>
    <definedName name="_130_ESOL__Grade_Level_PK_3" localSheetId="27">'3398'!$B$22</definedName>
    <definedName name="_130_ESOL__Grade_Level_PK_3" localSheetId="28">'3400'!$B$22</definedName>
    <definedName name="_130_ESOL__Grade_Level_PK_3" localSheetId="29">'3401'!$B$22</definedName>
    <definedName name="_130_ESOL__Grade_Level_PK_3" localSheetId="30">'3413'!$B$22</definedName>
    <definedName name="_130_ESOL__Grade_Level_PK_3" localSheetId="31">'3421'!$B$22</definedName>
    <definedName name="_130_ESOL__Grade_Level_PK_3" localSheetId="32">'3431'!$B$22</definedName>
    <definedName name="_130_ESOL__Grade_Level_PK_3" localSheetId="33">'3441'!$B$22</definedName>
    <definedName name="_130_ESOL__Grade_Level_PK_3" localSheetId="34">'3443'!$B$22</definedName>
    <definedName name="_130_ESOL__Grade_Level_PK_3" localSheetId="35">'3924'!$B$22</definedName>
    <definedName name="_130_ESOL__Grade_Level_PK_3" localSheetId="36">'3941'!$B$22</definedName>
    <definedName name="_130_ESOL__Grade_Level_PK_3" localSheetId="37">'3961'!$B$22</definedName>
    <definedName name="_130_ESOL__Grade_Level_PK_3" localSheetId="38">'3971'!$B$22</definedName>
    <definedName name="_130_ESOL__Grade_Level_PK_3" localSheetId="39">'4000'!$B$22</definedName>
    <definedName name="_130_ESOL__Grade_Level_PK_3" localSheetId="40">'4001'!$B$22</definedName>
    <definedName name="_130_ESOL__Grade_Level_PK_3" localSheetId="41">'4002'!$B$22</definedName>
    <definedName name="_130_ESOL__Grade_Level_PK_3" localSheetId="42">'4010'!$B$22</definedName>
    <definedName name="_130_ESOL__Grade_Level_PK_3" localSheetId="43">'4012'!$B$22</definedName>
    <definedName name="_130_ESOL__Grade_Level_PK_3" localSheetId="44">'4013'!$B$22</definedName>
    <definedName name="_130_ESOL__Grade_Level_PK_3" localSheetId="45">'4020'!$B$22</definedName>
    <definedName name="_130_ESOL__Grade_Level_PK_3" localSheetId="46">'4021'!$B$22</definedName>
    <definedName name="_130_ESOL__Grade_Level_PK_3" localSheetId="47">'4037'!$B$22</definedName>
    <definedName name="_130_ESOL__Grade_Level_PK_3" localSheetId="48">#REF!</definedName>
    <definedName name="_130_ESOL__Grade_Level_PK_3" localSheetId="49">'4041'!$B$22</definedName>
    <definedName name="_130_ESOL__Grade_Level_PK_3" localSheetId="50">'4050'!$B$22</definedName>
    <definedName name="_130_ESOL__Grade_Level_PK_3" localSheetId="51">'4051'!$B$22</definedName>
    <definedName name="_130_ESOL__Grade_Level_PK_3" localSheetId="52">'4061'!$B$22</definedName>
    <definedName name="_130_ESOL__Grade_Level_PK_3" localSheetId="53">'4072'!$B$22</definedName>
    <definedName name="_130_ESOL__Grade_Level_PK_3" localSheetId="1">#REF!</definedName>
    <definedName name="_130_ESOL__Grade_Level_PK_3" localSheetId="0">#REF!</definedName>
    <definedName name="_130_ESOL__Grade_Level_PK_3" localSheetId="2">Notes!#REF!</definedName>
    <definedName name="_130_ESOL__Grade_Level_PK_3">#REF!</definedName>
    <definedName name="_2.__ESE_Guaranteed_Allocation" localSheetId="3">'0054'!$B$27</definedName>
    <definedName name="_2.__ESE_Guaranteed_Allocation" localSheetId="4">'0642'!$B$27</definedName>
    <definedName name="_2.__ESE_Guaranteed_Allocation" localSheetId="5">'0664'!$B$27</definedName>
    <definedName name="_2.__ESE_Guaranteed_Allocation" localSheetId="6">'1461'!$B$27</definedName>
    <definedName name="_2.__ESE_Guaranteed_Allocation" localSheetId="7">'1571'!$B$27</definedName>
    <definedName name="_2.__ESE_Guaranteed_Allocation" localSheetId="8">'2521'!$B$27</definedName>
    <definedName name="_2.__ESE_Guaranteed_Allocation" localSheetId="9">'2531'!$B$27</definedName>
    <definedName name="_2.__ESE_Guaranteed_Allocation" localSheetId="10">'2641'!$B$27</definedName>
    <definedName name="_2.__ESE_Guaranteed_Allocation" localSheetId="11">'2791'!$B$27</definedName>
    <definedName name="_2.__ESE_Guaranteed_Allocation" localSheetId="12">'2801'!$B$27</definedName>
    <definedName name="_2.__ESE_Guaranteed_Allocation" localSheetId="13">'2911'!$B$27</definedName>
    <definedName name="_2.__ESE_Guaranteed_Allocation" localSheetId="14">'2941'!$B$27</definedName>
    <definedName name="_2.__ESE_Guaranteed_Allocation" localSheetId="15">'3083'!$B$27</definedName>
    <definedName name="_2.__ESE_Guaranteed_Allocation" localSheetId="16">'3345'!$B$27</definedName>
    <definedName name="_2.__ESE_Guaranteed_Allocation" localSheetId="17">'3347'!$B$27</definedName>
    <definedName name="_2.__ESE_Guaranteed_Allocation" localSheetId="18">'3381'!$B$27</definedName>
    <definedName name="_2.__ESE_Guaranteed_Allocation" localSheetId="19">'3382'!$B$27</definedName>
    <definedName name="_2.__ESE_Guaranteed_Allocation" localSheetId="20">'3384'!$B$27</definedName>
    <definedName name="_2.__ESE_Guaranteed_Allocation" localSheetId="21">'3385'!$B$27</definedName>
    <definedName name="_2.__ESE_Guaranteed_Allocation" localSheetId="22">'3386'!$B$27</definedName>
    <definedName name="_2.__ESE_Guaranteed_Allocation" localSheetId="23">'3391'!$B$27</definedName>
    <definedName name="_2.__ESE_Guaranteed_Allocation" localSheetId="24">'3394'!$B$27</definedName>
    <definedName name="_2.__ESE_Guaranteed_Allocation" localSheetId="25">'3395'!$B$27</definedName>
    <definedName name="_2.__ESE_Guaranteed_Allocation" localSheetId="26">'3396'!$B$27</definedName>
    <definedName name="_2.__ESE_Guaranteed_Allocation" localSheetId="27">'3398'!$B$27</definedName>
    <definedName name="_2.__ESE_Guaranteed_Allocation" localSheetId="28">'3400'!$B$27</definedName>
    <definedName name="_2.__ESE_Guaranteed_Allocation" localSheetId="29">'3401'!$B$27</definedName>
    <definedName name="_2.__ESE_Guaranteed_Allocation" localSheetId="30">'3413'!$B$27</definedName>
    <definedName name="_2.__ESE_Guaranteed_Allocation" localSheetId="31">'3421'!$B$27</definedName>
    <definedName name="_2.__ESE_Guaranteed_Allocation" localSheetId="32">'3431'!$B$27</definedName>
    <definedName name="_2.__ESE_Guaranteed_Allocation" localSheetId="33">'3441'!$B$27</definedName>
    <definedName name="_2.__ESE_Guaranteed_Allocation" localSheetId="34">'3443'!$B$27</definedName>
    <definedName name="_2.__ESE_Guaranteed_Allocation" localSheetId="35">'3924'!$B$27</definedName>
    <definedName name="_2.__ESE_Guaranteed_Allocation" localSheetId="36">'3941'!$B$27</definedName>
    <definedName name="_2.__ESE_Guaranteed_Allocation" localSheetId="37">'3961'!$B$27</definedName>
    <definedName name="_2.__ESE_Guaranteed_Allocation" localSheetId="38">'3971'!$B$27</definedName>
    <definedName name="_2.__ESE_Guaranteed_Allocation" localSheetId="39">'4000'!$B$27</definedName>
    <definedName name="_2.__ESE_Guaranteed_Allocation" localSheetId="40">'4001'!$B$27</definedName>
    <definedName name="_2.__ESE_Guaranteed_Allocation" localSheetId="41">'4002'!$B$27</definedName>
    <definedName name="_2.__ESE_Guaranteed_Allocation" localSheetId="42">'4010'!$B$27</definedName>
    <definedName name="_2.__ESE_Guaranteed_Allocation" localSheetId="43">'4012'!$B$27</definedName>
    <definedName name="_2.__ESE_Guaranteed_Allocation" localSheetId="44">'4013'!$B$27</definedName>
    <definedName name="_2.__ESE_Guaranteed_Allocation" localSheetId="45">'4020'!$B$27</definedName>
    <definedName name="_2.__ESE_Guaranteed_Allocation" localSheetId="46">'4021'!$B$27</definedName>
    <definedName name="_2.__ESE_Guaranteed_Allocation" localSheetId="47">'4037'!$B$27</definedName>
    <definedName name="_2.__ESE_Guaranteed_Allocation" localSheetId="48">#REF!</definedName>
    <definedName name="_2.__ESE_Guaranteed_Allocation" localSheetId="49">'4041'!$B$27</definedName>
    <definedName name="_2.__ESE_Guaranteed_Allocation" localSheetId="50">'4050'!$B$27</definedName>
    <definedName name="_2.__ESE_Guaranteed_Allocation" localSheetId="51">'4051'!$B$27</definedName>
    <definedName name="_2.__ESE_Guaranteed_Allocation" localSheetId="52">'4061'!$B$27</definedName>
    <definedName name="_2.__ESE_Guaranteed_Allocation" localSheetId="53">'4072'!$B$27</definedName>
    <definedName name="_2.__ESE_Guaranteed_Allocation" localSheetId="1">#REF!</definedName>
    <definedName name="_2.__ESE_Guaranteed_Allocation" localSheetId="0">#REF!</definedName>
    <definedName name="_2.__ESE_Guaranteed_Allocation" localSheetId="2">Notes!#REF!</definedName>
    <definedName name="_2.__ESE_Guaranteed_Allocation">#REF!</definedName>
    <definedName name="_2010_11_Base_Funding_WFTE_x_BSA_x_DCD" localSheetId="3">'0054'!$L$8</definedName>
    <definedName name="_2010_11_Base_Funding_WFTE_x_BSA_x_DCD" localSheetId="4">'0642'!$L$8</definedName>
    <definedName name="_2010_11_Base_Funding_WFTE_x_BSA_x_DCD" localSheetId="5">'0664'!$L$8</definedName>
    <definedName name="_2010_11_Base_Funding_WFTE_x_BSA_x_DCD" localSheetId="6">'1461'!$L$8</definedName>
    <definedName name="_2010_11_Base_Funding_WFTE_x_BSA_x_DCD" localSheetId="7">'1571'!$L$8</definedName>
    <definedName name="_2010_11_Base_Funding_WFTE_x_BSA_x_DCD" localSheetId="8">'2521'!$L$8</definedName>
    <definedName name="_2010_11_Base_Funding_WFTE_x_BSA_x_DCD" localSheetId="9">'2531'!$L$8</definedName>
    <definedName name="_2010_11_Base_Funding_WFTE_x_BSA_x_DCD" localSheetId="10">'2641'!$L$8</definedName>
    <definedName name="_2010_11_Base_Funding_WFTE_x_BSA_x_DCD" localSheetId="11">'2791'!$L$8</definedName>
    <definedName name="_2010_11_Base_Funding_WFTE_x_BSA_x_DCD" localSheetId="12">'2801'!$L$8</definedName>
    <definedName name="_2010_11_Base_Funding_WFTE_x_BSA_x_DCD" localSheetId="13">'2911'!$L$8</definedName>
    <definedName name="_2010_11_Base_Funding_WFTE_x_BSA_x_DCD" localSheetId="14">'2941'!$L$8</definedName>
    <definedName name="_2010_11_Base_Funding_WFTE_x_BSA_x_DCD" localSheetId="15">'3083'!$L$8</definedName>
    <definedName name="_2010_11_Base_Funding_WFTE_x_BSA_x_DCD" localSheetId="16">'3345'!$L$8</definedName>
    <definedName name="_2010_11_Base_Funding_WFTE_x_BSA_x_DCD" localSheetId="17">'3347'!$L$8</definedName>
    <definedName name="_2010_11_Base_Funding_WFTE_x_BSA_x_DCD" localSheetId="18">'3381'!$L$8</definedName>
    <definedName name="_2010_11_Base_Funding_WFTE_x_BSA_x_DCD" localSheetId="19">'3382'!$L$8</definedName>
    <definedName name="_2010_11_Base_Funding_WFTE_x_BSA_x_DCD" localSheetId="20">'3384'!$L$8</definedName>
    <definedName name="_2010_11_Base_Funding_WFTE_x_BSA_x_DCD" localSheetId="21">'3385'!$L$8</definedName>
    <definedName name="_2010_11_Base_Funding_WFTE_x_BSA_x_DCD" localSheetId="22">'3386'!$L$8</definedName>
    <definedName name="_2010_11_Base_Funding_WFTE_x_BSA_x_DCD" localSheetId="23">'3391'!$L$8</definedName>
    <definedName name="_2010_11_Base_Funding_WFTE_x_BSA_x_DCD" localSheetId="24">'3394'!$L$8</definedName>
    <definedName name="_2010_11_Base_Funding_WFTE_x_BSA_x_DCD" localSheetId="25">'3395'!$L$8</definedName>
    <definedName name="_2010_11_Base_Funding_WFTE_x_BSA_x_DCD" localSheetId="26">'3396'!$L$8</definedName>
    <definedName name="_2010_11_Base_Funding_WFTE_x_BSA_x_DCD" localSheetId="27">'3398'!$L$8</definedName>
    <definedName name="_2010_11_Base_Funding_WFTE_x_BSA_x_DCD" localSheetId="28">'3400'!$L$8</definedName>
    <definedName name="_2010_11_Base_Funding_WFTE_x_BSA_x_DCD" localSheetId="29">'3401'!$L$8</definedName>
    <definedName name="_2010_11_Base_Funding_WFTE_x_BSA_x_DCD" localSheetId="30">'3413'!$L$8</definedName>
    <definedName name="_2010_11_Base_Funding_WFTE_x_BSA_x_DCD" localSheetId="31">'3421'!$L$8</definedName>
    <definedName name="_2010_11_Base_Funding_WFTE_x_BSA_x_DCD" localSheetId="32">'3431'!$L$8</definedName>
    <definedName name="_2010_11_Base_Funding_WFTE_x_BSA_x_DCD" localSheetId="33">'3441'!$L$8</definedName>
    <definedName name="_2010_11_Base_Funding_WFTE_x_BSA_x_DCD" localSheetId="34">'3443'!$L$8</definedName>
    <definedName name="_2010_11_Base_Funding_WFTE_x_BSA_x_DCD" localSheetId="35">'3924'!$L$8</definedName>
    <definedName name="_2010_11_Base_Funding_WFTE_x_BSA_x_DCD" localSheetId="36">'3941'!$L$8</definedName>
    <definedName name="_2010_11_Base_Funding_WFTE_x_BSA_x_DCD" localSheetId="37">'3961'!$L$8</definedName>
    <definedName name="_2010_11_Base_Funding_WFTE_x_BSA_x_DCD" localSheetId="38">'3971'!$L$8</definedName>
    <definedName name="_2010_11_Base_Funding_WFTE_x_BSA_x_DCD" localSheetId="39">'4000'!$L$8</definedName>
    <definedName name="_2010_11_Base_Funding_WFTE_x_BSA_x_DCD" localSheetId="40">'4001'!$L$8</definedName>
    <definedName name="_2010_11_Base_Funding_WFTE_x_BSA_x_DCD" localSheetId="41">'4002'!$L$8</definedName>
    <definedName name="_2010_11_Base_Funding_WFTE_x_BSA_x_DCD" localSheetId="42">'4010'!$L$8</definedName>
    <definedName name="_2010_11_Base_Funding_WFTE_x_BSA_x_DCD" localSheetId="43">'4012'!$L$8</definedName>
    <definedName name="_2010_11_Base_Funding_WFTE_x_BSA_x_DCD" localSheetId="44">'4013'!$L$8</definedName>
    <definedName name="_2010_11_Base_Funding_WFTE_x_BSA_x_DCD" localSheetId="45">'4020'!$L$8</definedName>
    <definedName name="_2010_11_Base_Funding_WFTE_x_BSA_x_DCD" localSheetId="46">'4021'!$L$8</definedName>
    <definedName name="_2010_11_Base_Funding_WFTE_x_BSA_x_DCD" localSheetId="47">'4037'!$L$8</definedName>
    <definedName name="_2010_11_Base_Funding_WFTE_x_BSA_x_DCD" localSheetId="48">#REF!</definedName>
    <definedName name="_2010_11_Base_Funding_WFTE_x_BSA_x_DCD" localSheetId="49">'4041'!$L$8</definedName>
    <definedName name="_2010_11_Base_Funding_WFTE_x_BSA_x_DCD" localSheetId="50">'4050'!$L$8</definedName>
    <definedName name="_2010_11_Base_Funding_WFTE_x_BSA_x_DCD" localSheetId="51">'4051'!$L$8</definedName>
    <definedName name="_2010_11_Base_Funding_WFTE_x_BSA_x_DCD" localSheetId="52">'4061'!$L$8</definedName>
    <definedName name="_2010_11_Base_Funding_WFTE_x_BSA_x_DCD" localSheetId="53">'4072'!$L$8</definedName>
    <definedName name="_2010_11_Base_Funding_WFTE_x_BSA_x_DCD" localSheetId="1">#REF!</definedName>
    <definedName name="_2010_11_Base_Funding_WFTE_x_BSA_x_DCD" localSheetId="0">#REF!</definedName>
    <definedName name="_2010_11_Base_Funding_WFTE_x_BSA_x_DCD" localSheetId="2">Notes!#REF!</definedName>
    <definedName name="_2010_11_Base_Funding_WFTE_x_BSA_x_DCD">#REF!</definedName>
    <definedName name="_254_ESE_Level_4__Grade_Level_4_8" localSheetId="3">'0054'!$B$17</definedName>
    <definedName name="_254_ESE_Level_4__Grade_Level_4_8" localSheetId="4">'0642'!$B$17</definedName>
    <definedName name="_254_ESE_Level_4__Grade_Level_4_8" localSheetId="5">'0664'!$B$17</definedName>
    <definedName name="_254_ESE_Level_4__Grade_Level_4_8" localSheetId="6">'1461'!$B$17</definedName>
    <definedName name="_254_ESE_Level_4__Grade_Level_4_8" localSheetId="7">'1571'!$B$17</definedName>
    <definedName name="_254_ESE_Level_4__Grade_Level_4_8" localSheetId="8">'2521'!$B$17</definedName>
    <definedName name="_254_ESE_Level_4__Grade_Level_4_8" localSheetId="9">'2531'!$B$17</definedName>
    <definedName name="_254_ESE_Level_4__Grade_Level_4_8" localSheetId="10">'2641'!$B$17</definedName>
    <definedName name="_254_ESE_Level_4__Grade_Level_4_8" localSheetId="11">'2791'!$B$17</definedName>
    <definedName name="_254_ESE_Level_4__Grade_Level_4_8" localSheetId="12">'2801'!$B$17</definedName>
    <definedName name="_254_ESE_Level_4__Grade_Level_4_8" localSheetId="13">'2911'!$B$17</definedName>
    <definedName name="_254_ESE_Level_4__Grade_Level_4_8" localSheetId="14">'2941'!$B$17</definedName>
    <definedName name="_254_ESE_Level_4__Grade_Level_4_8" localSheetId="15">'3083'!$B$17</definedName>
    <definedName name="_254_ESE_Level_4__Grade_Level_4_8" localSheetId="16">'3345'!$B$17</definedName>
    <definedName name="_254_ESE_Level_4__Grade_Level_4_8" localSheetId="17">'3347'!$B$17</definedName>
    <definedName name="_254_ESE_Level_4__Grade_Level_4_8" localSheetId="18">'3381'!$B$17</definedName>
    <definedName name="_254_ESE_Level_4__Grade_Level_4_8" localSheetId="19">'3382'!$B$17</definedName>
    <definedName name="_254_ESE_Level_4__Grade_Level_4_8" localSheetId="20">'3384'!$B$17</definedName>
    <definedName name="_254_ESE_Level_4__Grade_Level_4_8" localSheetId="21">'3385'!$B$17</definedName>
    <definedName name="_254_ESE_Level_4__Grade_Level_4_8" localSheetId="22">'3386'!$B$17</definedName>
    <definedName name="_254_ESE_Level_4__Grade_Level_4_8" localSheetId="23">'3391'!$B$17</definedName>
    <definedName name="_254_ESE_Level_4__Grade_Level_4_8" localSheetId="24">'3394'!$B$17</definedName>
    <definedName name="_254_ESE_Level_4__Grade_Level_4_8" localSheetId="25">'3395'!$B$17</definedName>
    <definedName name="_254_ESE_Level_4__Grade_Level_4_8" localSheetId="26">'3396'!$B$17</definedName>
    <definedName name="_254_ESE_Level_4__Grade_Level_4_8" localSheetId="27">'3398'!$B$17</definedName>
    <definedName name="_254_ESE_Level_4__Grade_Level_4_8" localSheetId="28">'3400'!$B$17</definedName>
    <definedName name="_254_ESE_Level_4__Grade_Level_4_8" localSheetId="29">'3401'!$B$17</definedName>
    <definedName name="_254_ESE_Level_4__Grade_Level_4_8" localSheetId="30">'3413'!$B$17</definedName>
    <definedName name="_254_ESE_Level_4__Grade_Level_4_8" localSheetId="31">'3421'!$B$17</definedName>
    <definedName name="_254_ESE_Level_4__Grade_Level_4_8" localSheetId="32">'3431'!$B$17</definedName>
    <definedName name="_254_ESE_Level_4__Grade_Level_4_8" localSheetId="33">'3441'!$B$17</definedName>
    <definedName name="_254_ESE_Level_4__Grade_Level_4_8" localSheetId="34">'3443'!$B$17</definedName>
    <definedName name="_254_ESE_Level_4__Grade_Level_4_8" localSheetId="35">'3924'!$B$17</definedName>
    <definedName name="_254_ESE_Level_4__Grade_Level_4_8" localSheetId="36">'3941'!$B$17</definedName>
    <definedName name="_254_ESE_Level_4__Grade_Level_4_8" localSheetId="37">'3961'!$B$17</definedName>
    <definedName name="_254_ESE_Level_4__Grade_Level_4_8" localSheetId="38">'3971'!$B$17</definedName>
    <definedName name="_254_ESE_Level_4__Grade_Level_4_8" localSheetId="39">'4000'!$B$17</definedName>
    <definedName name="_254_ESE_Level_4__Grade_Level_4_8" localSheetId="40">'4001'!$B$17</definedName>
    <definedName name="_254_ESE_Level_4__Grade_Level_4_8" localSheetId="41">'4002'!$B$17</definedName>
    <definedName name="_254_ESE_Level_4__Grade_Level_4_8" localSheetId="42">'4010'!$B$17</definedName>
    <definedName name="_254_ESE_Level_4__Grade_Level_4_8" localSheetId="43">'4012'!$B$17</definedName>
    <definedName name="_254_ESE_Level_4__Grade_Level_4_8" localSheetId="44">'4013'!$B$17</definedName>
    <definedName name="_254_ESE_Level_4__Grade_Level_4_8" localSheetId="45">'4020'!$B$17</definedName>
    <definedName name="_254_ESE_Level_4__Grade_Level_4_8" localSheetId="46">'4021'!$B$17</definedName>
    <definedName name="_254_ESE_Level_4__Grade_Level_4_8" localSheetId="47">'4037'!$B$17</definedName>
    <definedName name="_254_ESE_Level_4__Grade_Level_4_8" localSheetId="48">#REF!</definedName>
    <definedName name="_254_ESE_Level_4__Grade_Level_4_8" localSheetId="49">'4041'!$B$17</definedName>
    <definedName name="_254_ESE_Level_4__Grade_Level_4_8" localSheetId="50">'4050'!$B$17</definedName>
    <definedName name="_254_ESE_Level_4__Grade_Level_4_8" localSheetId="51">'4051'!$B$17</definedName>
    <definedName name="_254_ESE_Level_4__Grade_Level_4_8" localSheetId="52">'4061'!$B$17</definedName>
    <definedName name="_254_ESE_Level_4__Grade_Level_4_8" localSheetId="53">'4072'!$B$17</definedName>
    <definedName name="_254_ESE_Level_4__Grade_Level_4_8" localSheetId="1">#REF!</definedName>
    <definedName name="_254_ESE_Level_4__Grade_Level_4_8" localSheetId="0">#REF!</definedName>
    <definedName name="_254_ESE_Level_4__Grade_Level_4_8" localSheetId="2">Notes!#REF!</definedName>
    <definedName name="_254_ESE_Level_4__Grade_Level_4_8">#REF!</definedName>
    <definedName name="_254_ESE_Level_4__Grade_Level_9_12" localSheetId="3">'0054'!$B$18</definedName>
    <definedName name="_254_ESE_Level_4__Grade_Level_9_12" localSheetId="4">'0642'!$B$18</definedName>
    <definedName name="_254_ESE_Level_4__Grade_Level_9_12" localSheetId="5">'0664'!$B$18</definedName>
    <definedName name="_254_ESE_Level_4__Grade_Level_9_12" localSheetId="6">'1461'!$B$18</definedName>
    <definedName name="_254_ESE_Level_4__Grade_Level_9_12" localSheetId="7">'1571'!$B$18</definedName>
    <definedName name="_254_ESE_Level_4__Grade_Level_9_12" localSheetId="8">'2521'!$B$18</definedName>
    <definedName name="_254_ESE_Level_4__Grade_Level_9_12" localSheetId="9">'2531'!$B$18</definedName>
    <definedName name="_254_ESE_Level_4__Grade_Level_9_12" localSheetId="10">'2641'!$B$18</definedName>
    <definedName name="_254_ESE_Level_4__Grade_Level_9_12" localSheetId="11">'2791'!$B$18</definedName>
    <definedName name="_254_ESE_Level_4__Grade_Level_9_12" localSheetId="12">'2801'!$B$18</definedName>
    <definedName name="_254_ESE_Level_4__Grade_Level_9_12" localSheetId="13">'2911'!$B$18</definedName>
    <definedName name="_254_ESE_Level_4__Grade_Level_9_12" localSheetId="14">'2941'!$B$18</definedName>
    <definedName name="_254_ESE_Level_4__Grade_Level_9_12" localSheetId="15">'3083'!$B$18</definedName>
    <definedName name="_254_ESE_Level_4__Grade_Level_9_12" localSheetId="16">'3345'!$B$18</definedName>
    <definedName name="_254_ESE_Level_4__Grade_Level_9_12" localSheetId="17">'3347'!$B$18</definedName>
    <definedName name="_254_ESE_Level_4__Grade_Level_9_12" localSheetId="18">'3381'!$B$18</definedName>
    <definedName name="_254_ESE_Level_4__Grade_Level_9_12" localSheetId="19">'3382'!$B$18</definedName>
    <definedName name="_254_ESE_Level_4__Grade_Level_9_12" localSheetId="20">'3384'!$B$18</definedName>
    <definedName name="_254_ESE_Level_4__Grade_Level_9_12" localSheetId="21">'3385'!$B$18</definedName>
    <definedName name="_254_ESE_Level_4__Grade_Level_9_12" localSheetId="22">'3386'!$B$18</definedName>
    <definedName name="_254_ESE_Level_4__Grade_Level_9_12" localSheetId="23">'3391'!$B$18</definedName>
    <definedName name="_254_ESE_Level_4__Grade_Level_9_12" localSheetId="24">'3394'!$B$18</definedName>
    <definedName name="_254_ESE_Level_4__Grade_Level_9_12" localSheetId="25">'3395'!$B$18</definedName>
    <definedName name="_254_ESE_Level_4__Grade_Level_9_12" localSheetId="26">'3396'!$B$18</definedName>
    <definedName name="_254_ESE_Level_4__Grade_Level_9_12" localSheetId="27">'3398'!$B$18</definedName>
    <definedName name="_254_ESE_Level_4__Grade_Level_9_12" localSheetId="28">'3400'!$B$18</definedName>
    <definedName name="_254_ESE_Level_4__Grade_Level_9_12" localSheetId="29">'3401'!$B$18</definedName>
    <definedName name="_254_ESE_Level_4__Grade_Level_9_12" localSheetId="30">'3413'!$B$18</definedName>
    <definedName name="_254_ESE_Level_4__Grade_Level_9_12" localSheetId="31">'3421'!$B$18</definedName>
    <definedName name="_254_ESE_Level_4__Grade_Level_9_12" localSheetId="32">'3431'!$B$18</definedName>
    <definedName name="_254_ESE_Level_4__Grade_Level_9_12" localSheetId="33">'3441'!$B$18</definedName>
    <definedName name="_254_ESE_Level_4__Grade_Level_9_12" localSheetId="34">'3443'!$B$18</definedName>
    <definedName name="_254_ESE_Level_4__Grade_Level_9_12" localSheetId="35">'3924'!$B$18</definedName>
    <definedName name="_254_ESE_Level_4__Grade_Level_9_12" localSheetId="36">'3941'!$B$18</definedName>
    <definedName name="_254_ESE_Level_4__Grade_Level_9_12" localSheetId="37">'3961'!$B$18</definedName>
    <definedName name="_254_ESE_Level_4__Grade_Level_9_12" localSheetId="38">'3971'!$B$18</definedName>
    <definedName name="_254_ESE_Level_4__Grade_Level_9_12" localSheetId="39">'4000'!$B$18</definedName>
    <definedName name="_254_ESE_Level_4__Grade_Level_9_12" localSheetId="40">'4001'!$B$18</definedName>
    <definedName name="_254_ESE_Level_4__Grade_Level_9_12" localSheetId="41">'4002'!$B$18</definedName>
    <definedName name="_254_ESE_Level_4__Grade_Level_9_12" localSheetId="42">'4010'!$B$18</definedName>
    <definedName name="_254_ESE_Level_4__Grade_Level_9_12" localSheetId="43">'4012'!$B$18</definedName>
    <definedName name="_254_ESE_Level_4__Grade_Level_9_12" localSheetId="44">'4013'!$B$18</definedName>
    <definedName name="_254_ESE_Level_4__Grade_Level_9_12" localSheetId="45">'4020'!$B$18</definedName>
    <definedName name="_254_ESE_Level_4__Grade_Level_9_12" localSheetId="46">'4021'!$B$18</definedName>
    <definedName name="_254_ESE_Level_4__Grade_Level_9_12" localSheetId="47">'4037'!$B$18</definedName>
    <definedName name="_254_ESE_Level_4__Grade_Level_9_12" localSheetId="48">#REF!</definedName>
    <definedName name="_254_ESE_Level_4__Grade_Level_9_12" localSheetId="49">'4041'!$B$18</definedName>
    <definedName name="_254_ESE_Level_4__Grade_Level_9_12" localSheetId="50">'4050'!$B$18</definedName>
    <definedName name="_254_ESE_Level_4__Grade_Level_9_12" localSheetId="51">'4051'!$B$18</definedName>
    <definedName name="_254_ESE_Level_4__Grade_Level_9_12" localSheetId="52">'4061'!$B$18</definedName>
    <definedName name="_254_ESE_Level_4__Grade_Level_9_12" localSheetId="53">'4072'!$B$18</definedName>
    <definedName name="_254_ESE_Level_4__Grade_Level_9_12" localSheetId="1">#REF!</definedName>
    <definedName name="_254_ESE_Level_4__Grade_Level_9_12" localSheetId="0">#REF!</definedName>
    <definedName name="_254_ESE_Level_4__Grade_Level_9_12" localSheetId="2">Notes!#REF!</definedName>
    <definedName name="_254_ESE_Level_4__Grade_Level_9_12">#REF!</definedName>
    <definedName name="_254_ESE_Level_4__Grade_Level_PK_3" localSheetId="3">'0054'!$B$16</definedName>
    <definedName name="_254_ESE_Level_4__Grade_Level_PK_3" localSheetId="4">'0642'!$B$16</definedName>
    <definedName name="_254_ESE_Level_4__Grade_Level_PK_3" localSheetId="5">'0664'!$B$16</definedName>
    <definedName name="_254_ESE_Level_4__Grade_Level_PK_3" localSheetId="6">'1461'!$B$16</definedName>
    <definedName name="_254_ESE_Level_4__Grade_Level_PK_3" localSheetId="7">'1571'!$B$16</definedName>
    <definedName name="_254_ESE_Level_4__Grade_Level_PK_3" localSheetId="8">'2521'!$B$16</definedName>
    <definedName name="_254_ESE_Level_4__Grade_Level_PK_3" localSheetId="9">'2531'!$B$16</definedName>
    <definedName name="_254_ESE_Level_4__Grade_Level_PK_3" localSheetId="10">'2641'!$B$16</definedName>
    <definedName name="_254_ESE_Level_4__Grade_Level_PK_3" localSheetId="11">'2791'!$B$16</definedName>
    <definedName name="_254_ESE_Level_4__Grade_Level_PK_3" localSheetId="12">'2801'!$B$16</definedName>
    <definedName name="_254_ESE_Level_4__Grade_Level_PK_3" localSheetId="13">'2911'!$B$16</definedName>
    <definedName name="_254_ESE_Level_4__Grade_Level_PK_3" localSheetId="14">'2941'!$B$16</definedName>
    <definedName name="_254_ESE_Level_4__Grade_Level_PK_3" localSheetId="15">'3083'!$B$16</definedName>
    <definedName name="_254_ESE_Level_4__Grade_Level_PK_3" localSheetId="16">'3345'!$B$16</definedName>
    <definedName name="_254_ESE_Level_4__Grade_Level_PK_3" localSheetId="17">'3347'!$B$16</definedName>
    <definedName name="_254_ESE_Level_4__Grade_Level_PK_3" localSheetId="18">'3381'!$B$16</definedName>
    <definedName name="_254_ESE_Level_4__Grade_Level_PK_3" localSheetId="19">'3382'!$B$16</definedName>
    <definedName name="_254_ESE_Level_4__Grade_Level_PK_3" localSheetId="20">'3384'!$B$16</definedName>
    <definedName name="_254_ESE_Level_4__Grade_Level_PK_3" localSheetId="21">'3385'!$B$16</definedName>
    <definedName name="_254_ESE_Level_4__Grade_Level_PK_3" localSheetId="22">'3386'!$B$16</definedName>
    <definedName name="_254_ESE_Level_4__Grade_Level_PK_3" localSheetId="23">'3391'!$B$16</definedName>
    <definedName name="_254_ESE_Level_4__Grade_Level_PK_3" localSheetId="24">'3394'!$B$16</definedName>
    <definedName name="_254_ESE_Level_4__Grade_Level_PK_3" localSheetId="25">'3395'!$B$16</definedName>
    <definedName name="_254_ESE_Level_4__Grade_Level_PK_3" localSheetId="26">'3396'!$B$16</definedName>
    <definedName name="_254_ESE_Level_4__Grade_Level_PK_3" localSheetId="27">'3398'!$B$16</definedName>
    <definedName name="_254_ESE_Level_4__Grade_Level_PK_3" localSheetId="28">'3400'!$B$16</definedName>
    <definedName name="_254_ESE_Level_4__Grade_Level_PK_3" localSheetId="29">'3401'!$B$16</definedName>
    <definedName name="_254_ESE_Level_4__Grade_Level_PK_3" localSheetId="30">'3413'!$B$16</definedName>
    <definedName name="_254_ESE_Level_4__Grade_Level_PK_3" localSheetId="31">'3421'!$B$16</definedName>
    <definedName name="_254_ESE_Level_4__Grade_Level_PK_3" localSheetId="32">'3431'!$B$16</definedName>
    <definedName name="_254_ESE_Level_4__Grade_Level_PK_3" localSheetId="33">'3441'!$B$16</definedName>
    <definedName name="_254_ESE_Level_4__Grade_Level_PK_3" localSheetId="34">'3443'!$B$16</definedName>
    <definedName name="_254_ESE_Level_4__Grade_Level_PK_3" localSheetId="35">'3924'!$B$16</definedName>
    <definedName name="_254_ESE_Level_4__Grade_Level_PK_3" localSheetId="36">'3941'!$B$16</definedName>
    <definedName name="_254_ESE_Level_4__Grade_Level_PK_3" localSheetId="37">'3961'!$B$16</definedName>
    <definedName name="_254_ESE_Level_4__Grade_Level_PK_3" localSheetId="38">'3971'!$B$16</definedName>
    <definedName name="_254_ESE_Level_4__Grade_Level_PK_3" localSheetId="39">'4000'!$B$16</definedName>
    <definedName name="_254_ESE_Level_4__Grade_Level_PK_3" localSheetId="40">'4001'!$B$16</definedName>
    <definedName name="_254_ESE_Level_4__Grade_Level_PK_3" localSheetId="41">'4002'!$B$16</definedName>
    <definedName name="_254_ESE_Level_4__Grade_Level_PK_3" localSheetId="42">'4010'!$B$16</definedName>
    <definedName name="_254_ESE_Level_4__Grade_Level_PK_3" localSheetId="43">'4012'!$B$16</definedName>
    <definedName name="_254_ESE_Level_4__Grade_Level_PK_3" localSheetId="44">'4013'!$B$16</definedName>
    <definedName name="_254_ESE_Level_4__Grade_Level_PK_3" localSheetId="45">'4020'!$B$16</definedName>
    <definedName name="_254_ESE_Level_4__Grade_Level_PK_3" localSheetId="46">'4021'!$B$16</definedName>
    <definedName name="_254_ESE_Level_4__Grade_Level_PK_3" localSheetId="47">'4037'!$B$16</definedName>
    <definedName name="_254_ESE_Level_4__Grade_Level_PK_3" localSheetId="48">#REF!</definedName>
    <definedName name="_254_ESE_Level_4__Grade_Level_PK_3" localSheetId="49">'4041'!$B$16</definedName>
    <definedName name="_254_ESE_Level_4__Grade_Level_PK_3" localSheetId="50">'4050'!$B$16</definedName>
    <definedName name="_254_ESE_Level_4__Grade_Level_PK_3" localSheetId="51">'4051'!$B$16</definedName>
    <definedName name="_254_ESE_Level_4__Grade_Level_PK_3" localSheetId="52">'4061'!$B$16</definedName>
    <definedName name="_254_ESE_Level_4__Grade_Level_PK_3" localSheetId="53">'4072'!$B$16</definedName>
    <definedName name="_254_ESE_Level_4__Grade_Level_PK_3" localSheetId="1">#REF!</definedName>
    <definedName name="_254_ESE_Level_4__Grade_Level_PK_3" localSheetId="0">#REF!</definedName>
    <definedName name="_254_ESE_Level_4__Grade_Level_PK_3" localSheetId="2">Notes!#REF!</definedName>
    <definedName name="_254_ESE_Level_4__Grade_Level_PK_3">#REF!</definedName>
    <definedName name="_255_ESE_Level_5__Grade_Level_4_8" localSheetId="3">'0054'!$B$20</definedName>
    <definedName name="_255_ESE_Level_5__Grade_Level_4_8" localSheetId="4">'0642'!$B$20</definedName>
    <definedName name="_255_ESE_Level_5__Grade_Level_4_8" localSheetId="5">'0664'!$B$20</definedName>
    <definedName name="_255_ESE_Level_5__Grade_Level_4_8" localSheetId="6">'1461'!$B$20</definedName>
    <definedName name="_255_ESE_Level_5__Grade_Level_4_8" localSheetId="7">'1571'!$B$20</definedName>
    <definedName name="_255_ESE_Level_5__Grade_Level_4_8" localSheetId="8">'2521'!$B$20</definedName>
    <definedName name="_255_ESE_Level_5__Grade_Level_4_8" localSheetId="9">'2531'!$B$20</definedName>
    <definedName name="_255_ESE_Level_5__Grade_Level_4_8" localSheetId="10">'2641'!$B$20</definedName>
    <definedName name="_255_ESE_Level_5__Grade_Level_4_8" localSheetId="11">'2791'!$B$20</definedName>
    <definedName name="_255_ESE_Level_5__Grade_Level_4_8" localSheetId="12">'2801'!$B$20</definedName>
    <definedName name="_255_ESE_Level_5__Grade_Level_4_8" localSheetId="13">'2911'!$B$20</definedName>
    <definedName name="_255_ESE_Level_5__Grade_Level_4_8" localSheetId="14">'2941'!$B$20</definedName>
    <definedName name="_255_ESE_Level_5__Grade_Level_4_8" localSheetId="15">'3083'!$B$20</definedName>
    <definedName name="_255_ESE_Level_5__Grade_Level_4_8" localSheetId="16">'3345'!$B$20</definedName>
    <definedName name="_255_ESE_Level_5__Grade_Level_4_8" localSheetId="17">'3347'!$B$20</definedName>
    <definedName name="_255_ESE_Level_5__Grade_Level_4_8" localSheetId="18">'3381'!$B$20</definedName>
    <definedName name="_255_ESE_Level_5__Grade_Level_4_8" localSheetId="19">'3382'!$B$20</definedName>
    <definedName name="_255_ESE_Level_5__Grade_Level_4_8" localSheetId="20">'3384'!$B$20</definedName>
    <definedName name="_255_ESE_Level_5__Grade_Level_4_8" localSheetId="21">'3385'!$B$20</definedName>
    <definedName name="_255_ESE_Level_5__Grade_Level_4_8" localSheetId="22">'3386'!$B$20</definedName>
    <definedName name="_255_ESE_Level_5__Grade_Level_4_8" localSheetId="23">'3391'!$B$20</definedName>
    <definedName name="_255_ESE_Level_5__Grade_Level_4_8" localSheetId="24">'3394'!$B$20</definedName>
    <definedName name="_255_ESE_Level_5__Grade_Level_4_8" localSheetId="25">'3395'!$B$20</definedName>
    <definedName name="_255_ESE_Level_5__Grade_Level_4_8" localSheetId="26">'3396'!$B$20</definedName>
    <definedName name="_255_ESE_Level_5__Grade_Level_4_8" localSheetId="27">'3398'!$B$20</definedName>
    <definedName name="_255_ESE_Level_5__Grade_Level_4_8" localSheetId="28">'3400'!$B$20</definedName>
    <definedName name="_255_ESE_Level_5__Grade_Level_4_8" localSheetId="29">'3401'!$B$20</definedName>
    <definedName name="_255_ESE_Level_5__Grade_Level_4_8" localSheetId="30">'3413'!$B$20</definedName>
    <definedName name="_255_ESE_Level_5__Grade_Level_4_8" localSheetId="31">'3421'!$B$20</definedName>
    <definedName name="_255_ESE_Level_5__Grade_Level_4_8" localSheetId="32">'3431'!$B$20</definedName>
    <definedName name="_255_ESE_Level_5__Grade_Level_4_8" localSheetId="33">'3441'!$B$20</definedName>
    <definedName name="_255_ESE_Level_5__Grade_Level_4_8" localSheetId="34">'3443'!$B$20</definedName>
    <definedName name="_255_ESE_Level_5__Grade_Level_4_8" localSheetId="35">'3924'!$B$20</definedName>
    <definedName name="_255_ESE_Level_5__Grade_Level_4_8" localSheetId="36">'3941'!$B$20</definedName>
    <definedName name="_255_ESE_Level_5__Grade_Level_4_8" localSheetId="37">'3961'!$B$20</definedName>
    <definedName name="_255_ESE_Level_5__Grade_Level_4_8" localSheetId="38">'3971'!$B$20</definedName>
    <definedName name="_255_ESE_Level_5__Grade_Level_4_8" localSheetId="39">'4000'!$B$20</definedName>
    <definedName name="_255_ESE_Level_5__Grade_Level_4_8" localSheetId="40">'4001'!$B$20</definedName>
    <definedName name="_255_ESE_Level_5__Grade_Level_4_8" localSheetId="41">'4002'!$B$20</definedName>
    <definedName name="_255_ESE_Level_5__Grade_Level_4_8" localSheetId="42">'4010'!$B$20</definedName>
    <definedName name="_255_ESE_Level_5__Grade_Level_4_8" localSheetId="43">'4012'!$B$20</definedName>
    <definedName name="_255_ESE_Level_5__Grade_Level_4_8" localSheetId="44">'4013'!$B$20</definedName>
    <definedName name="_255_ESE_Level_5__Grade_Level_4_8" localSheetId="45">'4020'!$B$20</definedName>
    <definedName name="_255_ESE_Level_5__Grade_Level_4_8" localSheetId="46">'4021'!$B$20</definedName>
    <definedName name="_255_ESE_Level_5__Grade_Level_4_8" localSheetId="47">'4037'!$B$20</definedName>
    <definedName name="_255_ESE_Level_5__Grade_Level_4_8" localSheetId="48">#REF!</definedName>
    <definedName name="_255_ESE_Level_5__Grade_Level_4_8" localSheetId="49">'4041'!$B$20</definedName>
    <definedName name="_255_ESE_Level_5__Grade_Level_4_8" localSheetId="50">'4050'!$B$20</definedName>
    <definedName name="_255_ESE_Level_5__Grade_Level_4_8" localSheetId="51">'4051'!$B$20</definedName>
    <definedName name="_255_ESE_Level_5__Grade_Level_4_8" localSheetId="52">'4061'!$B$20</definedName>
    <definedName name="_255_ESE_Level_5__Grade_Level_4_8" localSheetId="53">'4072'!$B$20</definedName>
    <definedName name="_255_ESE_Level_5__Grade_Level_4_8" localSheetId="1">#REF!</definedName>
    <definedName name="_255_ESE_Level_5__Grade_Level_4_8" localSheetId="0">#REF!</definedName>
    <definedName name="_255_ESE_Level_5__Grade_Level_4_8" localSheetId="2">Notes!#REF!</definedName>
    <definedName name="_255_ESE_Level_5__Grade_Level_4_8">#REF!</definedName>
    <definedName name="_255_ESE_Level_5__Grade_Level_9_12" localSheetId="3">'0054'!$B$21</definedName>
    <definedName name="_255_ESE_Level_5__Grade_Level_9_12" localSheetId="4">'0642'!$B$21</definedName>
    <definedName name="_255_ESE_Level_5__Grade_Level_9_12" localSheetId="5">'0664'!$B$21</definedName>
    <definedName name="_255_ESE_Level_5__Grade_Level_9_12" localSheetId="6">'1461'!$B$21</definedName>
    <definedName name="_255_ESE_Level_5__Grade_Level_9_12" localSheetId="7">'1571'!$B$21</definedName>
    <definedName name="_255_ESE_Level_5__Grade_Level_9_12" localSheetId="8">'2521'!$B$21</definedName>
    <definedName name="_255_ESE_Level_5__Grade_Level_9_12" localSheetId="9">'2531'!$B$21</definedName>
    <definedName name="_255_ESE_Level_5__Grade_Level_9_12" localSheetId="10">'2641'!$B$21</definedName>
    <definedName name="_255_ESE_Level_5__Grade_Level_9_12" localSheetId="11">'2791'!$B$21</definedName>
    <definedName name="_255_ESE_Level_5__Grade_Level_9_12" localSheetId="12">'2801'!$B$21</definedName>
    <definedName name="_255_ESE_Level_5__Grade_Level_9_12" localSheetId="13">'2911'!$B$21</definedName>
    <definedName name="_255_ESE_Level_5__Grade_Level_9_12" localSheetId="14">'2941'!$B$21</definedName>
    <definedName name="_255_ESE_Level_5__Grade_Level_9_12" localSheetId="15">'3083'!$B$21</definedName>
    <definedName name="_255_ESE_Level_5__Grade_Level_9_12" localSheetId="16">'3345'!$B$21</definedName>
    <definedName name="_255_ESE_Level_5__Grade_Level_9_12" localSheetId="17">'3347'!$B$21</definedName>
    <definedName name="_255_ESE_Level_5__Grade_Level_9_12" localSheetId="18">'3381'!$B$21</definedName>
    <definedName name="_255_ESE_Level_5__Grade_Level_9_12" localSheetId="19">'3382'!$B$21</definedName>
    <definedName name="_255_ESE_Level_5__Grade_Level_9_12" localSheetId="20">'3384'!$B$21</definedName>
    <definedName name="_255_ESE_Level_5__Grade_Level_9_12" localSheetId="21">'3385'!$B$21</definedName>
    <definedName name="_255_ESE_Level_5__Grade_Level_9_12" localSheetId="22">'3386'!$B$21</definedName>
    <definedName name="_255_ESE_Level_5__Grade_Level_9_12" localSheetId="23">'3391'!$B$21</definedName>
    <definedName name="_255_ESE_Level_5__Grade_Level_9_12" localSheetId="24">'3394'!$B$21</definedName>
    <definedName name="_255_ESE_Level_5__Grade_Level_9_12" localSheetId="25">'3395'!$B$21</definedName>
    <definedName name="_255_ESE_Level_5__Grade_Level_9_12" localSheetId="26">'3396'!$B$21</definedName>
    <definedName name="_255_ESE_Level_5__Grade_Level_9_12" localSheetId="27">'3398'!$B$21</definedName>
    <definedName name="_255_ESE_Level_5__Grade_Level_9_12" localSheetId="28">'3400'!$B$21</definedName>
    <definedName name="_255_ESE_Level_5__Grade_Level_9_12" localSheetId="29">'3401'!$B$21</definedName>
    <definedName name="_255_ESE_Level_5__Grade_Level_9_12" localSheetId="30">'3413'!$B$21</definedName>
    <definedName name="_255_ESE_Level_5__Grade_Level_9_12" localSheetId="31">'3421'!$B$21</definedName>
    <definedName name="_255_ESE_Level_5__Grade_Level_9_12" localSheetId="32">'3431'!$B$21</definedName>
    <definedName name="_255_ESE_Level_5__Grade_Level_9_12" localSheetId="33">'3441'!$B$21</definedName>
    <definedName name="_255_ESE_Level_5__Grade_Level_9_12" localSheetId="34">'3443'!$B$21</definedName>
    <definedName name="_255_ESE_Level_5__Grade_Level_9_12" localSheetId="35">'3924'!$B$21</definedName>
    <definedName name="_255_ESE_Level_5__Grade_Level_9_12" localSheetId="36">'3941'!$B$21</definedName>
    <definedName name="_255_ESE_Level_5__Grade_Level_9_12" localSheetId="37">'3961'!$B$21</definedName>
    <definedName name="_255_ESE_Level_5__Grade_Level_9_12" localSheetId="38">'3971'!$B$21</definedName>
    <definedName name="_255_ESE_Level_5__Grade_Level_9_12" localSheetId="39">'4000'!$B$21</definedName>
    <definedName name="_255_ESE_Level_5__Grade_Level_9_12" localSheetId="40">'4001'!$B$21</definedName>
    <definedName name="_255_ESE_Level_5__Grade_Level_9_12" localSheetId="41">'4002'!$B$21</definedName>
    <definedName name="_255_ESE_Level_5__Grade_Level_9_12" localSheetId="42">'4010'!$B$21</definedName>
    <definedName name="_255_ESE_Level_5__Grade_Level_9_12" localSheetId="43">'4012'!$B$21</definedName>
    <definedName name="_255_ESE_Level_5__Grade_Level_9_12" localSheetId="44">'4013'!$B$21</definedName>
    <definedName name="_255_ESE_Level_5__Grade_Level_9_12" localSheetId="45">'4020'!$B$21</definedName>
    <definedName name="_255_ESE_Level_5__Grade_Level_9_12" localSheetId="46">'4021'!$B$21</definedName>
    <definedName name="_255_ESE_Level_5__Grade_Level_9_12" localSheetId="47">'4037'!$B$21</definedName>
    <definedName name="_255_ESE_Level_5__Grade_Level_9_12" localSheetId="48">#REF!</definedName>
    <definedName name="_255_ESE_Level_5__Grade_Level_9_12" localSheetId="49">'4041'!$B$21</definedName>
    <definedName name="_255_ESE_Level_5__Grade_Level_9_12" localSheetId="50">'4050'!$B$21</definedName>
    <definedName name="_255_ESE_Level_5__Grade_Level_9_12" localSheetId="51">'4051'!$B$21</definedName>
    <definedName name="_255_ESE_Level_5__Grade_Level_9_12" localSheetId="52">'4061'!$B$21</definedName>
    <definedName name="_255_ESE_Level_5__Grade_Level_9_12" localSheetId="53">'4072'!$B$21</definedName>
    <definedName name="_255_ESE_Level_5__Grade_Level_9_12" localSheetId="1">#REF!</definedName>
    <definedName name="_255_ESE_Level_5__Grade_Level_9_12" localSheetId="0">#REF!</definedName>
    <definedName name="_255_ESE_Level_5__Grade_Level_9_12" localSheetId="2">Notes!#REF!</definedName>
    <definedName name="_255_ESE_Level_5__Grade_Level_9_12">#REF!</definedName>
    <definedName name="_255_ESE_Level_5__Grade_Level_PK_3" localSheetId="3">'0054'!$B$19</definedName>
    <definedName name="_255_ESE_Level_5__Grade_Level_PK_3" localSheetId="4">'0642'!$B$19</definedName>
    <definedName name="_255_ESE_Level_5__Grade_Level_PK_3" localSheetId="5">'0664'!$B$19</definedName>
    <definedName name="_255_ESE_Level_5__Grade_Level_PK_3" localSheetId="6">'1461'!$B$19</definedName>
    <definedName name="_255_ESE_Level_5__Grade_Level_PK_3" localSheetId="7">'1571'!$B$19</definedName>
    <definedName name="_255_ESE_Level_5__Grade_Level_PK_3" localSheetId="8">'2521'!$B$19</definedName>
    <definedName name="_255_ESE_Level_5__Grade_Level_PK_3" localSheetId="9">'2531'!$B$19</definedName>
    <definedName name="_255_ESE_Level_5__Grade_Level_PK_3" localSheetId="10">'2641'!$B$19</definedName>
    <definedName name="_255_ESE_Level_5__Grade_Level_PK_3" localSheetId="11">'2791'!$B$19</definedName>
    <definedName name="_255_ESE_Level_5__Grade_Level_PK_3" localSheetId="12">'2801'!$B$19</definedName>
    <definedName name="_255_ESE_Level_5__Grade_Level_PK_3" localSheetId="13">'2911'!$B$19</definedName>
    <definedName name="_255_ESE_Level_5__Grade_Level_PK_3" localSheetId="14">'2941'!$B$19</definedName>
    <definedName name="_255_ESE_Level_5__Grade_Level_PK_3" localSheetId="15">'3083'!$B$19</definedName>
    <definedName name="_255_ESE_Level_5__Grade_Level_PK_3" localSheetId="16">'3345'!$B$19</definedName>
    <definedName name="_255_ESE_Level_5__Grade_Level_PK_3" localSheetId="17">'3347'!$B$19</definedName>
    <definedName name="_255_ESE_Level_5__Grade_Level_PK_3" localSheetId="18">'3381'!$B$19</definedName>
    <definedName name="_255_ESE_Level_5__Grade_Level_PK_3" localSheetId="19">'3382'!$B$19</definedName>
    <definedName name="_255_ESE_Level_5__Grade_Level_PK_3" localSheetId="20">'3384'!$B$19</definedName>
    <definedName name="_255_ESE_Level_5__Grade_Level_PK_3" localSheetId="21">'3385'!$B$19</definedName>
    <definedName name="_255_ESE_Level_5__Grade_Level_PK_3" localSheetId="22">'3386'!$B$19</definedName>
    <definedName name="_255_ESE_Level_5__Grade_Level_PK_3" localSheetId="23">'3391'!$B$19</definedName>
    <definedName name="_255_ESE_Level_5__Grade_Level_PK_3" localSheetId="24">'3394'!$B$19</definedName>
    <definedName name="_255_ESE_Level_5__Grade_Level_PK_3" localSheetId="25">'3395'!$B$19</definedName>
    <definedName name="_255_ESE_Level_5__Grade_Level_PK_3" localSheetId="26">'3396'!$B$19</definedName>
    <definedName name="_255_ESE_Level_5__Grade_Level_PK_3" localSheetId="27">'3398'!$B$19</definedName>
    <definedName name="_255_ESE_Level_5__Grade_Level_PK_3" localSheetId="28">'3400'!$B$19</definedName>
    <definedName name="_255_ESE_Level_5__Grade_Level_PK_3" localSheetId="29">'3401'!$B$19</definedName>
    <definedName name="_255_ESE_Level_5__Grade_Level_PK_3" localSheetId="30">'3413'!$B$19</definedName>
    <definedName name="_255_ESE_Level_5__Grade_Level_PK_3" localSheetId="31">'3421'!$B$19</definedName>
    <definedName name="_255_ESE_Level_5__Grade_Level_PK_3" localSheetId="32">'3431'!$B$19</definedName>
    <definedName name="_255_ESE_Level_5__Grade_Level_PK_3" localSheetId="33">'3441'!$B$19</definedName>
    <definedName name="_255_ESE_Level_5__Grade_Level_PK_3" localSheetId="34">'3443'!$B$19</definedName>
    <definedName name="_255_ESE_Level_5__Grade_Level_PK_3" localSheetId="35">'3924'!$B$19</definedName>
    <definedName name="_255_ESE_Level_5__Grade_Level_PK_3" localSheetId="36">'3941'!$B$19</definedName>
    <definedName name="_255_ESE_Level_5__Grade_Level_PK_3" localSheetId="37">'3961'!$B$19</definedName>
    <definedName name="_255_ESE_Level_5__Grade_Level_PK_3" localSheetId="38">'3971'!$B$19</definedName>
    <definedName name="_255_ESE_Level_5__Grade_Level_PK_3" localSheetId="39">'4000'!$B$19</definedName>
    <definedName name="_255_ESE_Level_5__Grade_Level_PK_3" localSheetId="40">'4001'!$B$19</definedName>
    <definedName name="_255_ESE_Level_5__Grade_Level_PK_3" localSheetId="41">'4002'!$B$19</definedName>
    <definedName name="_255_ESE_Level_5__Grade_Level_PK_3" localSheetId="42">'4010'!$B$19</definedName>
    <definedName name="_255_ESE_Level_5__Grade_Level_PK_3" localSheetId="43">'4012'!$B$19</definedName>
    <definedName name="_255_ESE_Level_5__Grade_Level_PK_3" localSheetId="44">'4013'!$B$19</definedName>
    <definedName name="_255_ESE_Level_5__Grade_Level_PK_3" localSheetId="45">'4020'!$B$19</definedName>
    <definedName name="_255_ESE_Level_5__Grade_Level_PK_3" localSheetId="46">'4021'!$B$19</definedName>
    <definedName name="_255_ESE_Level_5__Grade_Level_PK_3" localSheetId="47">'4037'!$B$19</definedName>
    <definedName name="_255_ESE_Level_5__Grade_Level_PK_3" localSheetId="48">#REF!</definedName>
    <definedName name="_255_ESE_Level_5__Grade_Level_PK_3" localSheetId="49">'4041'!$B$19</definedName>
    <definedName name="_255_ESE_Level_5__Grade_Level_PK_3" localSheetId="50">'4050'!$B$19</definedName>
    <definedName name="_255_ESE_Level_5__Grade_Level_PK_3" localSheetId="51">'4051'!$B$19</definedName>
    <definedName name="_255_ESE_Level_5__Grade_Level_PK_3" localSheetId="52">'4061'!$B$19</definedName>
    <definedName name="_255_ESE_Level_5__Grade_Level_PK_3" localSheetId="53">'4072'!$B$19</definedName>
    <definedName name="_255_ESE_Level_5__Grade_Level_PK_3" localSheetId="1">#REF!</definedName>
    <definedName name="_255_ESE_Level_5__Grade_Level_PK_3" localSheetId="0">#REF!</definedName>
    <definedName name="_255_ESE_Level_5__Grade_Level_PK_3" localSheetId="2">Notes!#REF!</definedName>
    <definedName name="_255_ESE_Level_5__Grade_Level_PK_3">#REF!</definedName>
    <definedName name="_3.__Supplemental_Academic_Instruction" localSheetId="3">'0054'!$B$38</definedName>
    <definedName name="_3.__Supplemental_Academic_Instruction" localSheetId="4">'0642'!$B$38</definedName>
    <definedName name="_3.__Supplemental_Academic_Instruction" localSheetId="5">'0664'!$B$38</definedName>
    <definedName name="_3.__Supplemental_Academic_Instruction" localSheetId="6">'1461'!$B$38</definedName>
    <definedName name="_3.__Supplemental_Academic_Instruction" localSheetId="7">'1571'!$B$38</definedName>
    <definedName name="_3.__Supplemental_Academic_Instruction" localSheetId="8">'2521'!$B$38</definedName>
    <definedName name="_3.__Supplemental_Academic_Instruction" localSheetId="9">'2531'!$B$38</definedName>
    <definedName name="_3.__Supplemental_Academic_Instruction" localSheetId="10">'2641'!$B$38</definedName>
    <definedName name="_3.__Supplemental_Academic_Instruction" localSheetId="11">'2791'!$B$38</definedName>
    <definedName name="_3.__Supplemental_Academic_Instruction" localSheetId="12">'2801'!$B$38</definedName>
    <definedName name="_3.__Supplemental_Academic_Instruction" localSheetId="13">'2911'!$B$38</definedName>
    <definedName name="_3.__Supplemental_Academic_Instruction" localSheetId="14">'2941'!$B$38</definedName>
    <definedName name="_3.__Supplemental_Academic_Instruction" localSheetId="15">'3083'!$B$38</definedName>
    <definedName name="_3.__Supplemental_Academic_Instruction" localSheetId="16">'3345'!$B$38</definedName>
    <definedName name="_3.__Supplemental_Academic_Instruction" localSheetId="17">'3347'!$B$38</definedName>
    <definedName name="_3.__Supplemental_Academic_Instruction" localSheetId="18">'3381'!$B$38</definedName>
    <definedName name="_3.__Supplemental_Academic_Instruction" localSheetId="19">'3382'!$B$38</definedName>
    <definedName name="_3.__Supplemental_Academic_Instruction" localSheetId="20">'3384'!$B$38</definedName>
    <definedName name="_3.__Supplemental_Academic_Instruction" localSheetId="21">'3385'!$B$38</definedName>
    <definedName name="_3.__Supplemental_Academic_Instruction" localSheetId="22">'3386'!$B$38</definedName>
    <definedName name="_3.__Supplemental_Academic_Instruction" localSheetId="23">'3391'!$B$38</definedName>
    <definedName name="_3.__Supplemental_Academic_Instruction" localSheetId="24">'3394'!$B$38</definedName>
    <definedName name="_3.__Supplemental_Academic_Instruction" localSheetId="25">'3395'!$B$38</definedName>
    <definedName name="_3.__Supplemental_Academic_Instruction" localSheetId="26">'3396'!$B$38</definedName>
    <definedName name="_3.__Supplemental_Academic_Instruction" localSheetId="27">'3398'!$B$38</definedName>
    <definedName name="_3.__Supplemental_Academic_Instruction" localSheetId="28">'3400'!$B$38</definedName>
    <definedName name="_3.__Supplemental_Academic_Instruction" localSheetId="29">'3401'!$B$38</definedName>
    <definedName name="_3.__Supplemental_Academic_Instruction" localSheetId="30">'3413'!$B$38</definedName>
    <definedName name="_3.__Supplemental_Academic_Instruction" localSheetId="31">'3421'!$B$38</definedName>
    <definedName name="_3.__Supplemental_Academic_Instruction" localSheetId="32">'3431'!$B$38</definedName>
    <definedName name="_3.__Supplemental_Academic_Instruction" localSheetId="33">'3441'!$B$38</definedName>
    <definedName name="_3.__Supplemental_Academic_Instruction" localSheetId="34">'3443'!$B$38</definedName>
    <definedName name="_3.__Supplemental_Academic_Instruction" localSheetId="35">'3924'!$B$38</definedName>
    <definedName name="_3.__Supplemental_Academic_Instruction" localSheetId="36">'3941'!$B$38</definedName>
    <definedName name="_3.__Supplemental_Academic_Instruction" localSheetId="37">'3961'!$B$38</definedName>
    <definedName name="_3.__Supplemental_Academic_Instruction" localSheetId="38">'3971'!$B$38</definedName>
    <definedName name="_3.__Supplemental_Academic_Instruction" localSheetId="39">'4000'!$B$38</definedName>
    <definedName name="_3.__Supplemental_Academic_Instruction" localSheetId="40">'4001'!$B$38</definedName>
    <definedName name="_3.__Supplemental_Academic_Instruction" localSheetId="41">'4002'!$B$38</definedName>
    <definedName name="_3.__Supplemental_Academic_Instruction" localSheetId="42">'4010'!$B$38</definedName>
    <definedName name="_3.__Supplemental_Academic_Instruction" localSheetId="43">'4012'!$B$38</definedName>
    <definedName name="_3.__Supplemental_Academic_Instruction" localSheetId="44">'4013'!$B$38</definedName>
    <definedName name="_3.__Supplemental_Academic_Instruction" localSheetId="45">'4020'!$B$38</definedName>
    <definedName name="_3.__Supplemental_Academic_Instruction" localSheetId="46">'4021'!$B$38</definedName>
    <definedName name="_3.__Supplemental_Academic_Instruction" localSheetId="47">'4037'!$B$38</definedName>
    <definedName name="_3.__Supplemental_Academic_Instruction" localSheetId="48">#REF!</definedName>
    <definedName name="_3.__Supplemental_Academic_Instruction" localSheetId="49">'4041'!$B$38</definedName>
    <definedName name="_3.__Supplemental_Academic_Instruction" localSheetId="50">'4050'!$B$38</definedName>
    <definedName name="_3.__Supplemental_Academic_Instruction" localSheetId="51">'4051'!$B$38</definedName>
    <definedName name="_3.__Supplemental_Academic_Instruction" localSheetId="52">'4061'!$B$38</definedName>
    <definedName name="_3.__Supplemental_Academic_Instruction" localSheetId="53">'4072'!$B$38</definedName>
    <definedName name="_3.__Supplemental_Academic_Instruction" localSheetId="1">#REF!</definedName>
    <definedName name="_3.__Supplemental_Academic_Instruction" localSheetId="0">#REF!</definedName>
    <definedName name="_3.__Supplemental_Academic_Instruction" localSheetId="2">Notes!#REF!</definedName>
    <definedName name="_3.__Supplemental_Academic_Instruction">#REF!</definedName>
    <definedName name="_300_Career_Education__Grades_9_12" localSheetId="3">'0054'!$B$25</definedName>
    <definedName name="_300_Career_Education__Grades_9_12" localSheetId="4">'0642'!$B$25</definedName>
    <definedName name="_300_Career_Education__Grades_9_12" localSheetId="5">'0664'!$B$25</definedName>
    <definedName name="_300_Career_Education__Grades_9_12" localSheetId="6">'1461'!$B$25</definedName>
    <definedName name="_300_Career_Education__Grades_9_12" localSheetId="7">'1571'!$B$25</definedName>
    <definedName name="_300_Career_Education__Grades_9_12" localSheetId="8">'2521'!$B$25</definedName>
    <definedName name="_300_Career_Education__Grades_9_12" localSheetId="9">'2531'!$B$25</definedName>
    <definedName name="_300_Career_Education__Grades_9_12" localSheetId="10">'2641'!$B$25</definedName>
    <definedName name="_300_Career_Education__Grades_9_12" localSheetId="11">'2791'!$B$25</definedName>
    <definedName name="_300_Career_Education__Grades_9_12" localSheetId="12">'2801'!$B$25</definedName>
    <definedName name="_300_Career_Education__Grades_9_12" localSheetId="13">'2911'!$B$25</definedName>
    <definedName name="_300_Career_Education__Grades_9_12" localSheetId="14">'2941'!$B$25</definedName>
    <definedName name="_300_Career_Education__Grades_9_12" localSheetId="15">'3083'!$B$25</definedName>
    <definedName name="_300_Career_Education__Grades_9_12" localSheetId="16">'3345'!$B$25</definedName>
    <definedName name="_300_Career_Education__Grades_9_12" localSheetId="17">'3347'!$B$25</definedName>
    <definedName name="_300_Career_Education__Grades_9_12" localSheetId="18">'3381'!$B$25</definedName>
    <definedName name="_300_Career_Education__Grades_9_12" localSheetId="19">'3382'!$B$25</definedName>
    <definedName name="_300_Career_Education__Grades_9_12" localSheetId="20">'3384'!$B$25</definedName>
    <definedName name="_300_Career_Education__Grades_9_12" localSheetId="21">'3385'!$B$25</definedName>
    <definedName name="_300_Career_Education__Grades_9_12" localSheetId="22">'3386'!$B$25</definedName>
    <definedName name="_300_Career_Education__Grades_9_12" localSheetId="23">'3391'!$B$25</definedName>
    <definedName name="_300_Career_Education__Grades_9_12" localSheetId="24">'3394'!$B$25</definedName>
    <definedName name="_300_Career_Education__Grades_9_12" localSheetId="25">'3395'!$B$25</definedName>
    <definedName name="_300_Career_Education__Grades_9_12" localSheetId="26">'3396'!$B$25</definedName>
    <definedName name="_300_Career_Education__Grades_9_12" localSheetId="27">'3398'!$B$25</definedName>
    <definedName name="_300_Career_Education__Grades_9_12" localSheetId="28">'3400'!$B$25</definedName>
    <definedName name="_300_Career_Education__Grades_9_12" localSheetId="29">'3401'!$B$25</definedName>
    <definedName name="_300_Career_Education__Grades_9_12" localSheetId="30">'3413'!$B$25</definedName>
    <definedName name="_300_Career_Education__Grades_9_12" localSheetId="31">'3421'!$B$25</definedName>
    <definedName name="_300_Career_Education__Grades_9_12" localSheetId="32">'3431'!$B$25</definedName>
    <definedName name="_300_Career_Education__Grades_9_12" localSheetId="33">'3441'!$B$25</definedName>
    <definedName name="_300_Career_Education__Grades_9_12" localSheetId="34">'3443'!$B$25</definedName>
    <definedName name="_300_Career_Education__Grades_9_12" localSheetId="35">'3924'!$B$25</definedName>
    <definedName name="_300_Career_Education__Grades_9_12" localSheetId="36">'3941'!$B$25</definedName>
    <definedName name="_300_Career_Education__Grades_9_12" localSheetId="37">'3961'!$B$25</definedName>
    <definedName name="_300_Career_Education__Grades_9_12" localSheetId="38">'3971'!$B$25</definedName>
    <definedName name="_300_Career_Education__Grades_9_12" localSheetId="39">'4000'!$B$25</definedName>
    <definedName name="_300_Career_Education__Grades_9_12" localSheetId="40">'4001'!$B$25</definedName>
    <definedName name="_300_Career_Education__Grades_9_12" localSheetId="41">'4002'!$B$25</definedName>
    <definedName name="_300_Career_Education__Grades_9_12" localSheetId="42">'4010'!$B$25</definedName>
    <definedName name="_300_Career_Education__Grades_9_12" localSheetId="43">'4012'!$B$25</definedName>
    <definedName name="_300_Career_Education__Grades_9_12" localSheetId="44">'4013'!$B$25</definedName>
    <definedName name="_300_Career_Education__Grades_9_12" localSheetId="45">'4020'!$B$25</definedName>
    <definedName name="_300_Career_Education__Grades_9_12" localSheetId="46">'4021'!$B$25</definedName>
    <definedName name="_300_Career_Education__Grades_9_12" localSheetId="47">'4037'!$B$25</definedName>
    <definedName name="_300_Career_Education__Grades_9_12" localSheetId="48">#REF!</definedName>
    <definedName name="_300_Career_Education__Grades_9_12" localSheetId="49">'4041'!$B$25</definedName>
    <definedName name="_300_Career_Education__Grades_9_12" localSheetId="50">'4050'!$B$25</definedName>
    <definedName name="_300_Career_Education__Grades_9_12" localSheetId="51">'4051'!$B$25</definedName>
    <definedName name="_300_Career_Education__Grades_9_12" localSheetId="52">'4061'!$B$25</definedName>
    <definedName name="_300_Career_Education__Grades_9_12" localSheetId="53">'4072'!$B$25</definedName>
    <definedName name="_300_Career_Education__Grades_9_12" localSheetId="1">#REF!</definedName>
    <definedName name="_300_Career_Education__Grades_9_12" localSheetId="0">#REF!</definedName>
    <definedName name="_300_Career_Education__Grades_9_12" localSheetId="2">Notes!#REF!</definedName>
    <definedName name="_300_Career_Education__Grades_9_12">#REF!</definedName>
    <definedName name="_4_8" localSheetId="3">'0054'!$B$48</definedName>
    <definedName name="_4_8" localSheetId="4">'0642'!$B$48</definedName>
    <definedName name="_4_8" localSheetId="5">'0664'!$B$48</definedName>
    <definedName name="_4_8" localSheetId="6">'1461'!$B$48</definedName>
    <definedName name="_4_8" localSheetId="7">'1571'!$B$48</definedName>
    <definedName name="_4_8" localSheetId="8">'2521'!$B$48</definedName>
    <definedName name="_4_8" localSheetId="9">'2531'!$B$48</definedName>
    <definedName name="_4_8" localSheetId="10">'2641'!$B$48</definedName>
    <definedName name="_4_8" localSheetId="11">'2791'!$B$48</definedName>
    <definedName name="_4_8" localSheetId="12">'2801'!$B$48</definedName>
    <definedName name="_4_8" localSheetId="13">'2911'!$B$48</definedName>
    <definedName name="_4_8" localSheetId="14">'2941'!$B$48</definedName>
    <definedName name="_4_8" localSheetId="15">'3083'!$B$48</definedName>
    <definedName name="_4_8" localSheetId="16">'3345'!$B$48</definedName>
    <definedName name="_4_8" localSheetId="17">'3347'!$B$48</definedName>
    <definedName name="_4_8" localSheetId="18">'3381'!$B$48</definedName>
    <definedName name="_4_8" localSheetId="19">'3382'!$B$48</definedName>
    <definedName name="_4_8" localSheetId="20">'3384'!$B$48</definedName>
    <definedName name="_4_8" localSheetId="21">'3385'!$B$48</definedName>
    <definedName name="_4_8" localSheetId="22">'3386'!$B$48</definedName>
    <definedName name="_4_8" localSheetId="23">'3391'!$B$48</definedName>
    <definedName name="_4_8" localSheetId="24">'3394'!$B$48</definedName>
    <definedName name="_4_8" localSheetId="25">'3395'!$B$48</definedName>
    <definedName name="_4_8" localSheetId="26">'3396'!$B$48</definedName>
    <definedName name="_4_8" localSheetId="27">'3398'!$B$48</definedName>
    <definedName name="_4_8" localSheetId="28">'3400'!$B$48</definedName>
    <definedName name="_4_8" localSheetId="29">'3401'!$B$48</definedName>
    <definedName name="_4_8" localSheetId="30">'3413'!$B$48</definedName>
    <definedName name="_4_8" localSheetId="31">'3421'!$B$48</definedName>
    <definedName name="_4_8" localSheetId="32">'3431'!$B$48</definedName>
    <definedName name="_4_8" localSheetId="33">'3441'!$B$48</definedName>
    <definedName name="_4_8" localSheetId="34">'3443'!$B$48</definedName>
    <definedName name="_4_8" localSheetId="35">'3924'!$B$48</definedName>
    <definedName name="_4_8" localSheetId="36">'3941'!$B$48</definedName>
    <definedName name="_4_8" localSheetId="37">'3961'!$B$48</definedName>
    <definedName name="_4_8" localSheetId="38">'3971'!$B$48</definedName>
    <definedName name="_4_8" localSheetId="39">'4000'!$B$48</definedName>
    <definedName name="_4_8" localSheetId="40">'4001'!$B$48</definedName>
    <definedName name="_4_8" localSheetId="41">'4002'!$B$48</definedName>
    <definedName name="_4_8" localSheetId="42">'4010'!$B$48</definedName>
    <definedName name="_4_8" localSheetId="43">'4012'!$B$48</definedName>
    <definedName name="_4_8" localSheetId="44">'4013'!$B$48</definedName>
    <definedName name="_4_8" localSheetId="45">'4020'!$B$48</definedName>
    <definedName name="_4_8" localSheetId="46">'4021'!$B$48</definedName>
    <definedName name="_4_8" localSheetId="47">'4037'!$B$48</definedName>
    <definedName name="_4_8" localSheetId="48">#REF!</definedName>
    <definedName name="_4_8" localSheetId="49">'4041'!$B$48</definedName>
    <definedName name="_4_8" localSheetId="50">'4050'!$B$48</definedName>
    <definedName name="_4_8" localSheetId="51">'4051'!$B$48</definedName>
    <definedName name="_4_8" localSheetId="52">'4061'!$B$48</definedName>
    <definedName name="_4_8" localSheetId="53">'4072'!$B$48</definedName>
    <definedName name="_4_8" localSheetId="1">#REF!</definedName>
    <definedName name="_4_8" localSheetId="0">#REF!</definedName>
    <definedName name="_4_8" localSheetId="2">Notes!#REF!</definedName>
    <definedName name="_4_8">#REF!</definedName>
    <definedName name="_9_12" localSheetId="3">'0054'!$B$49</definedName>
    <definedName name="_9_12" localSheetId="4">'0642'!$B$49</definedName>
    <definedName name="_9_12" localSheetId="5">'0664'!$B$49</definedName>
    <definedName name="_9_12" localSheetId="6">'1461'!$B$49</definedName>
    <definedName name="_9_12" localSheetId="7">'1571'!$B$49</definedName>
    <definedName name="_9_12" localSheetId="8">'2521'!$B$49</definedName>
    <definedName name="_9_12" localSheetId="9">'2531'!$B$49</definedName>
    <definedName name="_9_12" localSheetId="10">'2641'!$B$49</definedName>
    <definedName name="_9_12" localSheetId="11">'2791'!$B$49</definedName>
    <definedName name="_9_12" localSheetId="12">'2801'!$B$49</definedName>
    <definedName name="_9_12" localSheetId="13">'2911'!$B$49</definedName>
    <definedName name="_9_12" localSheetId="14">'2941'!$B$49</definedName>
    <definedName name="_9_12" localSheetId="15">'3083'!$B$49</definedName>
    <definedName name="_9_12" localSheetId="16">'3345'!$B$49</definedName>
    <definedName name="_9_12" localSheetId="17">'3347'!$B$49</definedName>
    <definedName name="_9_12" localSheetId="18">'3381'!$B$49</definedName>
    <definedName name="_9_12" localSheetId="19">'3382'!$B$49</definedName>
    <definedName name="_9_12" localSheetId="20">'3384'!$B$49</definedName>
    <definedName name="_9_12" localSheetId="21">'3385'!$B$49</definedName>
    <definedName name="_9_12" localSheetId="22">'3386'!$B$49</definedName>
    <definedName name="_9_12" localSheetId="23">'3391'!$B$49</definedName>
    <definedName name="_9_12" localSheetId="24">'3394'!$B$49</definedName>
    <definedName name="_9_12" localSheetId="25">'3395'!$B$49</definedName>
    <definedName name="_9_12" localSheetId="26">'3396'!$B$49</definedName>
    <definedName name="_9_12" localSheetId="27">'3398'!$B$49</definedName>
    <definedName name="_9_12" localSheetId="28">'3400'!$B$49</definedName>
    <definedName name="_9_12" localSheetId="29">'3401'!$B$49</definedName>
    <definedName name="_9_12" localSheetId="30">'3413'!$B$49</definedName>
    <definedName name="_9_12" localSheetId="31">'3421'!$B$49</definedName>
    <definedName name="_9_12" localSheetId="32">'3431'!$B$49</definedName>
    <definedName name="_9_12" localSheetId="33">'3441'!$B$49</definedName>
    <definedName name="_9_12" localSheetId="34">'3443'!$B$49</definedName>
    <definedName name="_9_12" localSheetId="35">'3924'!$B$49</definedName>
    <definedName name="_9_12" localSheetId="36">'3941'!$B$49</definedName>
    <definedName name="_9_12" localSheetId="37">'3961'!$B$49</definedName>
    <definedName name="_9_12" localSheetId="38">'3971'!$B$49</definedName>
    <definedName name="_9_12" localSheetId="39">'4000'!$B$49</definedName>
    <definedName name="_9_12" localSheetId="40">'4001'!$B$49</definedName>
    <definedName name="_9_12" localSheetId="41">'4002'!$B$49</definedName>
    <definedName name="_9_12" localSheetId="42">'4010'!$B$49</definedName>
    <definedName name="_9_12" localSheetId="43">'4012'!$B$49</definedName>
    <definedName name="_9_12" localSheetId="44">'4013'!$B$49</definedName>
    <definedName name="_9_12" localSheetId="45">'4020'!$B$49</definedName>
    <definedName name="_9_12" localSheetId="46">'4021'!$B$49</definedName>
    <definedName name="_9_12" localSheetId="47">'4037'!$B$49</definedName>
    <definedName name="_9_12" localSheetId="48">#REF!</definedName>
    <definedName name="_9_12" localSheetId="49">'4041'!$B$49</definedName>
    <definedName name="_9_12" localSheetId="50">'4050'!$B$49</definedName>
    <definedName name="_9_12" localSheetId="51">'4051'!$B$49</definedName>
    <definedName name="_9_12" localSheetId="52">'4061'!$B$49</definedName>
    <definedName name="_9_12" localSheetId="53">'4072'!$B$49</definedName>
    <definedName name="_9_12" localSheetId="1">#REF!</definedName>
    <definedName name="_9_12" localSheetId="0">#REF!</definedName>
    <definedName name="_9_12" localSheetId="2">Notes!#REF!</definedName>
    <definedName name="_9_12">#REF!</definedName>
    <definedName name="_xlnm._FilterDatabase" localSheetId="0" hidden="1">'Net Payment'!$A$3:$E$129</definedName>
    <definedName name="_grp1" localSheetId="20">[1]SUMMARY!#REF!</definedName>
    <definedName name="_grp1" localSheetId="35">[1]SUMMARY!#REF!</definedName>
    <definedName name="_grp1" localSheetId="52">[1]SUMMARY!#REF!</definedName>
    <definedName name="_grp1">[1]SUMMARY!#REF!</definedName>
    <definedName name="Actual_Additional_.25_Discretionary_Revenue" localSheetId="35">'[2] Detail 2014-15 Conf FEFP'!#REF!</definedName>
    <definedName name="Actual_Additional_.25_Discretionary_Revenue" localSheetId="52">'[2] Detail 2014-15 Conf FEFP'!#REF!</definedName>
    <definedName name="Actual_Additional_.25_Discretionary_Revenue">'[2] Detail 2014-15 Conf FEFP'!#REF!</definedName>
    <definedName name="Allocation_factors" localSheetId="3">'0054'!$I$46</definedName>
    <definedName name="Allocation_factors" localSheetId="4">'0642'!$I$46</definedName>
    <definedName name="Allocation_factors" localSheetId="5">'0664'!$I$46</definedName>
    <definedName name="Allocation_factors" localSheetId="6">'1461'!$I$46</definedName>
    <definedName name="Allocation_factors" localSheetId="7">'1571'!$I$46</definedName>
    <definedName name="Allocation_factors" localSheetId="8">'2521'!$I$46</definedName>
    <definedName name="Allocation_factors" localSheetId="9">'2531'!$I$46</definedName>
    <definedName name="Allocation_factors" localSheetId="10">'2641'!$I$46</definedName>
    <definedName name="Allocation_factors" localSheetId="11">'2791'!$I$46</definedName>
    <definedName name="Allocation_factors" localSheetId="12">'2801'!$I$46</definedName>
    <definedName name="Allocation_factors" localSheetId="13">'2911'!$I$46</definedName>
    <definedName name="Allocation_factors" localSheetId="14">'2941'!$I$46</definedName>
    <definedName name="Allocation_factors" localSheetId="15">'3083'!$I$46</definedName>
    <definedName name="Allocation_factors" localSheetId="16">'3345'!$I$46</definedName>
    <definedName name="Allocation_factors" localSheetId="17">'3347'!$I$46</definedName>
    <definedName name="Allocation_factors" localSheetId="18">'3381'!$I$46</definedName>
    <definedName name="Allocation_factors" localSheetId="19">'3382'!$I$46</definedName>
    <definedName name="Allocation_factors" localSheetId="20">'3384'!$I$46</definedName>
    <definedName name="Allocation_factors" localSheetId="21">'3385'!$I$46</definedName>
    <definedName name="Allocation_factors" localSheetId="22">'3386'!$I$46</definedName>
    <definedName name="Allocation_factors" localSheetId="23">'3391'!$I$46</definedName>
    <definedName name="Allocation_factors" localSheetId="24">'3394'!$I$46</definedName>
    <definedName name="Allocation_factors" localSheetId="25">'3395'!$I$46</definedName>
    <definedName name="Allocation_factors" localSheetId="26">'3396'!$I$46</definedName>
    <definedName name="Allocation_factors" localSheetId="27">'3398'!$I$46</definedName>
    <definedName name="Allocation_factors" localSheetId="28">'3400'!$I$46</definedName>
    <definedName name="Allocation_factors" localSheetId="29">'3401'!$I$46</definedName>
    <definedName name="Allocation_factors" localSheetId="30">'3413'!$I$46</definedName>
    <definedName name="Allocation_factors" localSheetId="31">'3421'!$I$46</definedName>
    <definedName name="Allocation_factors" localSheetId="32">'3431'!$I$46</definedName>
    <definedName name="Allocation_factors" localSheetId="33">'3441'!$I$46</definedName>
    <definedName name="Allocation_factors" localSheetId="34">'3443'!$I$46</definedName>
    <definedName name="Allocation_factors" localSheetId="35">'3924'!$I$46</definedName>
    <definedName name="Allocation_factors" localSheetId="36">'3941'!$I$46</definedName>
    <definedName name="Allocation_factors" localSheetId="37">'3961'!$I$46</definedName>
    <definedName name="Allocation_factors" localSheetId="38">'3971'!$I$46</definedName>
    <definedName name="Allocation_factors" localSheetId="39">'4000'!$I$46</definedName>
    <definedName name="Allocation_factors" localSheetId="40">'4001'!$I$46</definedName>
    <definedName name="Allocation_factors" localSheetId="41">'4002'!$I$46</definedName>
    <definedName name="Allocation_factors" localSheetId="42">'4010'!$I$46</definedName>
    <definedName name="Allocation_factors" localSheetId="43">'4012'!$I$46</definedName>
    <definedName name="Allocation_factors" localSheetId="44">'4013'!$I$46</definedName>
    <definedName name="Allocation_factors" localSheetId="45">'4020'!$I$46</definedName>
    <definedName name="Allocation_factors" localSheetId="46">'4021'!$I$46</definedName>
    <definedName name="Allocation_factors" localSheetId="47">'4037'!$I$46</definedName>
    <definedName name="Allocation_factors" localSheetId="48">#REF!</definedName>
    <definedName name="Allocation_factors" localSheetId="49">'4041'!$I$46</definedName>
    <definedName name="Allocation_factors" localSheetId="50">'4050'!$I$46</definedName>
    <definedName name="Allocation_factors" localSheetId="51">'4051'!$I$46</definedName>
    <definedName name="Allocation_factors" localSheetId="52">'4061'!$I$46</definedName>
    <definedName name="Allocation_factors" localSheetId="53">'4072'!$I$46</definedName>
    <definedName name="Allocation_factors" localSheetId="1">#REF!</definedName>
    <definedName name="Allocation_factors" localSheetId="0">#REF!</definedName>
    <definedName name="Allocation_factors" localSheetId="2">Notes!#REF!</definedName>
    <definedName name="Allocation_factors">#REF!</definedName>
    <definedName name="ARRA_State_Fiscal_Stabilization" localSheetId="20">'[2] Detail 2014-15 Conf FEFP'!#REF!</definedName>
    <definedName name="ARRA_State_Fiscal_Stabilization" localSheetId="35">'[2] Detail 2014-15 Conf FEFP'!#REF!</definedName>
    <definedName name="ARRA_State_Fiscal_Stabilization" localSheetId="52">'[2] Detail 2014-15 Conf FEFP'!#REF!</definedName>
    <definedName name="ARRA_State_Fiscal_Stabilization">'[2] Detail 2014-15 Conf FEFP'!#REF!</definedName>
    <definedName name="Base_Student_Allocation" localSheetId="3">'0054'!$B$7</definedName>
    <definedName name="Base_Student_Allocation" localSheetId="4">'0642'!$B$7</definedName>
    <definedName name="Base_Student_Allocation" localSheetId="5">'0664'!$B$7</definedName>
    <definedName name="Base_Student_Allocation" localSheetId="6">'1461'!$B$7</definedName>
    <definedName name="Base_Student_Allocation" localSheetId="7">'1571'!$B$7</definedName>
    <definedName name="Base_Student_Allocation" localSheetId="8">'2521'!$B$7</definedName>
    <definedName name="Base_Student_Allocation" localSheetId="9">'2531'!$B$7</definedName>
    <definedName name="Base_Student_Allocation" localSheetId="10">'2641'!$B$7</definedName>
    <definedName name="Base_Student_Allocation" localSheetId="11">'2791'!$B$7</definedName>
    <definedName name="Base_Student_Allocation" localSheetId="12">'2801'!$B$7</definedName>
    <definedName name="Base_Student_Allocation" localSheetId="13">'2911'!$B$7</definedName>
    <definedName name="Base_Student_Allocation" localSheetId="14">'2941'!$B$7</definedName>
    <definedName name="Base_Student_Allocation" localSheetId="15">'3083'!$B$7</definedName>
    <definedName name="Base_Student_Allocation" localSheetId="16">'3345'!$B$7</definedName>
    <definedName name="Base_Student_Allocation" localSheetId="17">'3347'!$B$7</definedName>
    <definedName name="Base_Student_Allocation" localSheetId="18">'3381'!$B$7</definedName>
    <definedName name="Base_Student_Allocation" localSheetId="19">'3382'!$B$7</definedName>
    <definedName name="Base_Student_Allocation" localSheetId="20">'3384'!$B$7</definedName>
    <definedName name="Base_Student_Allocation" localSheetId="21">'3385'!$B$7</definedName>
    <definedName name="Base_Student_Allocation" localSheetId="22">'3386'!$B$7</definedName>
    <definedName name="Base_Student_Allocation" localSheetId="23">'3391'!$B$7</definedName>
    <definedName name="Base_Student_Allocation" localSheetId="24">'3394'!$B$7</definedName>
    <definedName name="Base_Student_Allocation" localSheetId="25">'3395'!$B$7</definedName>
    <definedName name="Base_Student_Allocation" localSheetId="26">'3396'!$B$7</definedName>
    <definedName name="Base_Student_Allocation" localSheetId="27">'3398'!$B$7</definedName>
    <definedName name="Base_Student_Allocation" localSheetId="28">'3400'!$B$7</definedName>
    <definedName name="Base_Student_Allocation" localSheetId="29">'3401'!$B$7</definedName>
    <definedName name="Base_Student_Allocation" localSheetId="30">'3413'!$B$7</definedName>
    <definedName name="Base_Student_Allocation" localSheetId="31">'3421'!$B$7</definedName>
    <definedName name="Base_Student_Allocation" localSheetId="32">'3431'!$B$7</definedName>
    <definedName name="Base_Student_Allocation" localSheetId="33">'3441'!$B$7</definedName>
    <definedName name="Base_Student_Allocation" localSheetId="34">'3443'!$B$7</definedName>
    <definedName name="Base_Student_Allocation" localSheetId="35">'3924'!$B$7</definedName>
    <definedName name="Base_Student_Allocation" localSheetId="36">'3941'!$B$7</definedName>
    <definedName name="Base_Student_Allocation" localSheetId="37">'3961'!$B$7</definedName>
    <definedName name="Base_Student_Allocation" localSheetId="38">'3971'!$B$7</definedName>
    <definedName name="Base_Student_Allocation" localSheetId="39">'4000'!$B$7</definedName>
    <definedName name="Base_Student_Allocation" localSheetId="40">'4001'!$B$7</definedName>
    <definedName name="Base_Student_Allocation" localSheetId="41">'4002'!$B$7</definedName>
    <definedName name="Base_Student_Allocation" localSheetId="42">'4010'!$B$7</definedName>
    <definedName name="Base_Student_Allocation" localSheetId="43">'4012'!$B$7</definedName>
    <definedName name="Base_Student_Allocation" localSheetId="44">'4013'!$B$7</definedName>
    <definedName name="Base_Student_Allocation" localSheetId="45">'4020'!$B$7</definedName>
    <definedName name="Base_Student_Allocation" localSheetId="46">'4021'!$B$7</definedName>
    <definedName name="Base_Student_Allocation" localSheetId="47">'4037'!$B$7</definedName>
    <definedName name="Base_Student_Allocation" localSheetId="48">#REF!</definedName>
    <definedName name="Base_Student_Allocation" localSheetId="49">'4041'!$B$7</definedName>
    <definedName name="Base_Student_Allocation" localSheetId="50">'4050'!$B$7</definedName>
    <definedName name="Base_Student_Allocation" localSheetId="51">'4051'!$B$7</definedName>
    <definedName name="Base_Student_Allocation" localSheetId="52">'4061'!$B$7</definedName>
    <definedName name="Base_Student_Allocation" localSheetId="53">'4072'!$B$7</definedName>
    <definedName name="Base_Student_Allocation" localSheetId="1">#REF!</definedName>
    <definedName name="Base_Student_Allocation" localSheetId="0">#REF!</definedName>
    <definedName name="Base_Student_Allocation" localSheetId="2">Notes!#REF!</definedName>
    <definedName name="Base_Student_Allocation">#REF!</definedName>
    <definedName name="Based_on_the_Second_Calculation_of_the_FEFP_2010_11" localSheetId="3">'0054'!$B$4</definedName>
    <definedName name="Based_on_the_Second_Calculation_of_the_FEFP_2010_11" localSheetId="4">'0642'!$B$4</definedName>
    <definedName name="Based_on_the_Second_Calculation_of_the_FEFP_2010_11" localSheetId="5">'0664'!$B$4</definedName>
    <definedName name="Based_on_the_Second_Calculation_of_the_FEFP_2010_11" localSheetId="6">'1461'!$B$4</definedName>
    <definedName name="Based_on_the_Second_Calculation_of_the_FEFP_2010_11" localSheetId="7">'1571'!$B$4</definedName>
    <definedName name="Based_on_the_Second_Calculation_of_the_FEFP_2010_11" localSheetId="8">'2521'!$B$4</definedName>
    <definedName name="Based_on_the_Second_Calculation_of_the_FEFP_2010_11" localSheetId="9">'2531'!$B$4</definedName>
    <definedName name="Based_on_the_Second_Calculation_of_the_FEFP_2010_11" localSheetId="10">'2641'!$B$4</definedName>
    <definedName name="Based_on_the_Second_Calculation_of_the_FEFP_2010_11" localSheetId="11">'2791'!$B$4</definedName>
    <definedName name="Based_on_the_Second_Calculation_of_the_FEFP_2010_11" localSheetId="12">'2801'!$B$4</definedName>
    <definedName name="Based_on_the_Second_Calculation_of_the_FEFP_2010_11" localSheetId="13">'2911'!$B$4</definedName>
    <definedName name="Based_on_the_Second_Calculation_of_the_FEFP_2010_11" localSheetId="14">'2941'!$B$4</definedName>
    <definedName name="Based_on_the_Second_Calculation_of_the_FEFP_2010_11" localSheetId="15">'3083'!$B$4</definedName>
    <definedName name="Based_on_the_Second_Calculation_of_the_FEFP_2010_11" localSheetId="16">'3345'!$B$4</definedName>
    <definedName name="Based_on_the_Second_Calculation_of_the_FEFP_2010_11" localSheetId="17">'3347'!$B$4</definedName>
    <definedName name="Based_on_the_Second_Calculation_of_the_FEFP_2010_11" localSheetId="18">'3381'!$B$4</definedName>
    <definedName name="Based_on_the_Second_Calculation_of_the_FEFP_2010_11" localSheetId="19">'3382'!$B$4</definedName>
    <definedName name="Based_on_the_Second_Calculation_of_the_FEFP_2010_11" localSheetId="20">'3384'!$B$4</definedName>
    <definedName name="Based_on_the_Second_Calculation_of_the_FEFP_2010_11" localSheetId="21">'3385'!$B$4</definedName>
    <definedName name="Based_on_the_Second_Calculation_of_the_FEFP_2010_11" localSheetId="22">'3386'!$B$4</definedName>
    <definedName name="Based_on_the_Second_Calculation_of_the_FEFP_2010_11" localSheetId="23">'3391'!$B$4</definedName>
    <definedName name="Based_on_the_Second_Calculation_of_the_FEFP_2010_11" localSheetId="24">'3394'!$B$4</definedName>
    <definedName name="Based_on_the_Second_Calculation_of_the_FEFP_2010_11" localSheetId="25">'3395'!$B$4</definedName>
    <definedName name="Based_on_the_Second_Calculation_of_the_FEFP_2010_11" localSheetId="26">'3396'!$B$4</definedName>
    <definedName name="Based_on_the_Second_Calculation_of_the_FEFP_2010_11" localSheetId="27">'3398'!$B$4</definedName>
    <definedName name="Based_on_the_Second_Calculation_of_the_FEFP_2010_11" localSheetId="28">'3400'!$B$4</definedName>
    <definedName name="Based_on_the_Second_Calculation_of_the_FEFP_2010_11" localSheetId="29">'3401'!$B$4</definedName>
    <definedName name="Based_on_the_Second_Calculation_of_the_FEFP_2010_11" localSheetId="30">'3413'!$B$4</definedName>
    <definedName name="Based_on_the_Second_Calculation_of_the_FEFP_2010_11" localSheetId="31">'3421'!$B$4</definedName>
    <definedName name="Based_on_the_Second_Calculation_of_the_FEFP_2010_11" localSheetId="32">'3431'!$B$4</definedName>
    <definedName name="Based_on_the_Second_Calculation_of_the_FEFP_2010_11" localSheetId="33">'3441'!$B$4</definedName>
    <definedName name="Based_on_the_Second_Calculation_of_the_FEFP_2010_11" localSheetId="34">'3443'!$B$4</definedName>
    <definedName name="Based_on_the_Second_Calculation_of_the_FEFP_2010_11" localSheetId="35">'3924'!$B$4</definedName>
    <definedName name="Based_on_the_Second_Calculation_of_the_FEFP_2010_11" localSheetId="36">'3941'!$B$4</definedName>
    <definedName name="Based_on_the_Second_Calculation_of_the_FEFP_2010_11" localSheetId="37">'3961'!$B$4</definedName>
    <definedName name="Based_on_the_Second_Calculation_of_the_FEFP_2010_11" localSheetId="38">'3971'!$B$4</definedName>
    <definedName name="Based_on_the_Second_Calculation_of_the_FEFP_2010_11" localSheetId="39">'4000'!$B$4</definedName>
    <definedName name="Based_on_the_Second_Calculation_of_the_FEFP_2010_11" localSheetId="40">'4001'!$B$4</definedName>
    <definedName name="Based_on_the_Second_Calculation_of_the_FEFP_2010_11" localSheetId="41">'4002'!$B$4</definedName>
    <definedName name="Based_on_the_Second_Calculation_of_the_FEFP_2010_11" localSheetId="42">'4010'!$B$4</definedName>
    <definedName name="Based_on_the_Second_Calculation_of_the_FEFP_2010_11" localSheetId="43">'4012'!$B$4</definedName>
    <definedName name="Based_on_the_Second_Calculation_of_the_FEFP_2010_11" localSheetId="44">'4013'!$B$4</definedName>
    <definedName name="Based_on_the_Second_Calculation_of_the_FEFP_2010_11" localSheetId="45">'4020'!$B$4</definedName>
    <definedName name="Based_on_the_Second_Calculation_of_the_FEFP_2010_11" localSheetId="46">'4021'!$B$4</definedName>
    <definedName name="Based_on_the_Second_Calculation_of_the_FEFP_2010_11" localSheetId="47">'4037'!$B$4</definedName>
    <definedName name="Based_on_the_Second_Calculation_of_the_FEFP_2010_11" localSheetId="48">#REF!</definedName>
    <definedName name="Based_on_the_Second_Calculation_of_the_FEFP_2010_11" localSheetId="49">'4041'!$B$4</definedName>
    <definedName name="Based_on_the_Second_Calculation_of_the_FEFP_2010_11" localSheetId="50">'4050'!$B$4</definedName>
    <definedName name="Based_on_the_Second_Calculation_of_the_FEFP_2010_11" localSheetId="51">'4051'!$B$4</definedName>
    <definedName name="Based_on_the_Second_Calculation_of_the_FEFP_2010_11" localSheetId="52">'4061'!$B$4</definedName>
    <definedName name="Based_on_the_Second_Calculation_of_the_FEFP_2010_11" localSheetId="53">'4072'!$B$4</definedName>
    <definedName name="Based_on_the_Second_Calculation_of_the_FEFP_2010_11" localSheetId="1">#REF!</definedName>
    <definedName name="Based_on_the_Second_Calculation_of_the_FEFP_2010_11" localSheetId="0">#REF!</definedName>
    <definedName name="Based_on_the_Second_Calculation_of_the_FEFP_2010_11" localSheetId="2">Notes!#REF!</definedName>
    <definedName name="Based_on_the_Second_Calculation_of_the_FEFP_2010_11">#REF!</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53" hidden="1">{#N/A,#N/A,FALSE,"Summation";#N/A,#N/A,FALSE,"BSA";#N/A,#N/A,FALSE,"Detail1";#N/A,#N/A,FALSE,"Detail2";#N/A,#N/A,FALSE,"Detail3";#N/A,#N/A,FALSE,"WFTE_Summary";#N/A,#N/A,FALSE,"Funded_WFTE";#N/A,#N/A,FALSE,"PYADJ96"}</definedName>
    <definedName name="CAP" localSheetId="1" hidden="1">{#N/A,#N/A,FALSE,"Summation";#N/A,#N/A,FALSE,"BSA";#N/A,#N/A,FALSE,"Detail1";#N/A,#N/A,FALSE,"Detail2";#N/A,#N/A,FALSE,"Detail3";#N/A,#N/A,FALSE,"WFTE_Summary";#N/A,#N/A,FALSE,"Funded_WFTE";#N/A,#N/A,FALSE,"PYADJ96"}</definedName>
    <definedName name="CAP" localSheetId="0"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d_grp1" localSheetId="35">[3]SUMMARY!#REF!</definedName>
    <definedName name="d_grp1" localSheetId="52">[3]SUMMARY!#REF!</definedName>
    <definedName name="d_grp1">[3]SUMMARY!#REF!</definedName>
    <definedName name="DCD" localSheetId="3">'0054'!$G$46</definedName>
    <definedName name="DCD" localSheetId="4">'0642'!$G$46</definedName>
    <definedName name="DCD" localSheetId="5">'0664'!$G$46</definedName>
    <definedName name="DCD" localSheetId="6">'1461'!$G$46</definedName>
    <definedName name="DCD" localSheetId="7">'1571'!$G$46</definedName>
    <definedName name="DCD" localSheetId="8">'2521'!$G$46</definedName>
    <definedName name="DCD" localSheetId="9">'2531'!$G$46</definedName>
    <definedName name="DCD" localSheetId="10">'2641'!$G$46</definedName>
    <definedName name="DCD" localSheetId="11">'2791'!$G$46</definedName>
    <definedName name="DCD" localSheetId="12">'2801'!$G$46</definedName>
    <definedName name="DCD" localSheetId="13">'2911'!$G$46</definedName>
    <definedName name="DCD" localSheetId="14">'2941'!$G$46</definedName>
    <definedName name="DCD" localSheetId="15">'3083'!$G$46</definedName>
    <definedName name="DCD" localSheetId="16">'3345'!$G$46</definedName>
    <definedName name="DCD" localSheetId="17">'3347'!$G$46</definedName>
    <definedName name="DCD" localSheetId="18">'3381'!$G$46</definedName>
    <definedName name="DCD" localSheetId="19">'3382'!$G$46</definedName>
    <definedName name="DCD" localSheetId="20">'3384'!$G$46</definedName>
    <definedName name="DCD" localSheetId="21">'3385'!$G$46</definedName>
    <definedName name="DCD" localSheetId="22">'3386'!$G$46</definedName>
    <definedName name="DCD" localSheetId="23">'3391'!$G$46</definedName>
    <definedName name="DCD" localSheetId="24">'3394'!$G$46</definedName>
    <definedName name="DCD" localSheetId="25">'3395'!$G$46</definedName>
    <definedName name="DCD" localSheetId="26">'3396'!$G$46</definedName>
    <definedName name="DCD" localSheetId="27">'3398'!$G$46</definedName>
    <definedName name="DCD" localSheetId="28">'3400'!$G$46</definedName>
    <definedName name="DCD" localSheetId="29">'3401'!$G$46</definedName>
    <definedName name="DCD" localSheetId="30">'3413'!$G$46</definedName>
    <definedName name="DCD" localSheetId="31">'3421'!$G$46</definedName>
    <definedName name="DCD" localSheetId="32">'3431'!$G$46</definedName>
    <definedName name="DCD" localSheetId="33">'3441'!$G$46</definedName>
    <definedName name="DCD" localSheetId="34">'3443'!$G$46</definedName>
    <definedName name="DCD" localSheetId="35">'3924'!$G$46</definedName>
    <definedName name="DCD" localSheetId="36">'3941'!$G$46</definedName>
    <definedName name="DCD" localSheetId="37">'3961'!$G$46</definedName>
    <definedName name="DCD" localSheetId="38">'3971'!$G$46</definedName>
    <definedName name="DCD" localSheetId="39">'4000'!$G$46</definedName>
    <definedName name="DCD" localSheetId="40">'4001'!$G$46</definedName>
    <definedName name="DCD" localSheetId="41">'4002'!$G$46</definedName>
    <definedName name="DCD" localSheetId="42">'4010'!$G$46</definedName>
    <definedName name="DCD" localSheetId="43">'4012'!$G$46</definedName>
    <definedName name="DCD" localSheetId="44">'4013'!$G$46</definedName>
    <definedName name="DCD" localSheetId="45">'4020'!$G$46</definedName>
    <definedName name="DCD" localSheetId="46">'4021'!$G$46</definedName>
    <definedName name="DCD" localSheetId="47">'4037'!$G$46</definedName>
    <definedName name="DCD" localSheetId="48">#REF!</definedName>
    <definedName name="DCD" localSheetId="49">'4041'!$G$46</definedName>
    <definedName name="DCD" localSheetId="50">'4050'!$G$46</definedName>
    <definedName name="DCD" localSheetId="51">'4051'!$G$46</definedName>
    <definedName name="DCD" localSheetId="52">'4061'!$G$46</definedName>
    <definedName name="DCD" localSheetId="53">'4072'!$G$46</definedName>
    <definedName name="DCD" localSheetId="1">#REF!</definedName>
    <definedName name="DCD" localSheetId="0">#REF!</definedName>
    <definedName name="DCD" localSheetId="2">Notes!#REF!</definedName>
    <definedName name="DCD">#REF!</definedName>
    <definedName name="Discretionary_Tax_Compression_0.25_mills" localSheetId="20">'[2] Detail 2014-15 Conf FEFP'!#REF!</definedName>
    <definedName name="Discretionary_Tax_Compression_0.25_mills" localSheetId="35">'[2] Detail 2014-15 Conf FEFP'!#REF!</definedName>
    <definedName name="Discretionary_Tax_Compression_0.25_mills" localSheetId="52">'[2] Detail 2014-15 Conf FEFP'!#REF!</definedName>
    <definedName name="Discretionary_Tax_Compression_0.25_mills">'[2] Detail 2014-15 Conf FEFP'!#REF!</definedName>
    <definedName name="District_Cost_Differential" localSheetId="3">'0054'!$I$7</definedName>
    <definedName name="District_Cost_Differential" localSheetId="4">'0642'!$I$7</definedName>
    <definedName name="District_Cost_Differential" localSheetId="5">'0664'!$I$7</definedName>
    <definedName name="District_Cost_Differential" localSheetId="6">'1461'!$I$7</definedName>
    <definedName name="District_Cost_Differential" localSheetId="7">'1571'!$I$7</definedName>
    <definedName name="District_Cost_Differential" localSheetId="8">'2521'!$I$7</definedName>
    <definedName name="District_Cost_Differential" localSheetId="9">'2531'!$I$7</definedName>
    <definedName name="District_Cost_Differential" localSheetId="10">'2641'!$I$7</definedName>
    <definedName name="District_Cost_Differential" localSheetId="11">'2791'!$I$7</definedName>
    <definedName name="District_Cost_Differential" localSheetId="12">'2801'!$I$7</definedName>
    <definedName name="District_Cost_Differential" localSheetId="13">'2911'!$I$7</definedName>
    <definedName name="District_Cost_Differential" localSheetId="14">'2941'!$I$7</definedName>
    <definedName name="District_Cost_Differential" localSheetId="15">'3083'!$I$7</definedName>
    <definedName name="District_Cost_Differential" localSheetId="16">'3345'!$I$7</definedName>
    <definedName name="District_Cost_Differential" localSheetId="17">'3347'!$I$7</definedName>
    <definedName name="District_Cost_Differential" localSheetId="18">'3381'!$I$7</definedName>
    <definedName name="District_Cost_Differential" localSheetId="19">'3382'!$I$7</definedName>
    <definedName name="District_Cost_Differential" localSheetId="20">'3384'!$I$7</definedName>
    <definedName name="District_Cost_Differential" localSheetId="21">'3385'!$I$7</definedName>
    <definedName name="District_Cost_Differential" localSheetId="22">'3386'!$I$7</definedName>
    <definedName name="District_Cost_Differential" localSheetId="23">'3391'!$I$7</definedName>
    <definedName name="District_Cost_Differential" localSheetId="24">'3394'!$I$7</definedName>
    <definedName name="District_Cost_Differential" localSheetId="25">'3395'!$I$7</definedName>
    <definedName name="District_Cost_Differential" localSheetId="26">'3396'!$I$7</definedName>
    <definedName name="District_Cost_Differential" localSheetId="27">'3398'!$I$7</definedName>
    <definedName name="District_Cost_Differential" localSheetId="28">'3400'!$I$7</definedName>
    <definedName name="District_Cost_Differential" localSheetId="29">'3401'!$I$7</definedName>
    <definedName name="District_Cost_Differential" localSheetId="30">'3413'!$I$7</definedName>
    <definedName name="District_Cost_Differential" localSheetId="31">'3421'!$I$7</definedName>
    <definedName name="District_Cost_Differential" localSheetId="32">'3431'!$I$7</definedName>
    <definedName name="District_Cost_Differential" localSheetId="33">'3441'!$I$7</definedName>
    <definedName name="District_Cost_Differential" localSheetId="34">'3443'!$I$7</definedName>
    <definedName name="District_Cost_Differential" localSheetId="35">'3924'!$I$7</definedName>
    <definedName name="District_Cost_Differential" localSheetId="36">'3941'!$I$7</definedName>
    <definedName name="District_Cost_Differential" localSheetId="37">'3961'!$I$7</definedName>
    <definedName name="District_Cost_Differential" localSheetId="38">'3971'!$I$7</definedName>
    <definedName name="District_Cost_Differential" localSheetId="39">'4000'!$I$7</definedName>
    <definedName name="District_Cost_Differential" localSheetId="40">'4001'!$I$7</definedName>
    <definedName name="District_Cost_Differential" localSheetId="41">'4002'!$I$7</definedName>
    <definedName name="District_Cost_Differential" localSheetId="42">'4010'!$I$7</definedName>
    <definedName name="District_Cost_Differential" localSheetId="43">'4012'!$I$7</definedName>
    <definedName name="District_Cost_Differential" localSheetId="44">'4013'!$I$7</definedName>
    <definedName name="District_Cost_Differential" localSheetId="45">'4020'!$I$7</definedName>
    <definedName name="District_Cost_Differential" localSheetId="46">'4021'!$I$7</definedName>
    <definedName name="District_Cost_Differential" localSheetId="47">'4037'!$I$7</definedName>
    <definedName name="District_Cost_Differential" localSheetId="48">#REF!</definedName>
    <definedName name="District_Cost_Differential" localSheetId="49">'4041'!$I$7</definedName>
    <definedName name="District_Cost_Differential" localSheetId="50">'4050'!$I$7</definedName>
    <definedName name="District_Cost_Differential" localSheetId="51">'4051'!$I$7</definedName>
    <definedName name="District_Cost_Differential" localSheetId="52">'4061'!$I$7</definedName>
    <definedName name="District_Cost_Differential" localSheetId="53">'4072'!$I$7</definedName>
    <definedName name="District_Cost_Differential" localSheetId="1">#REF!</definedName>
    <definedName name="District_Cost_Differential" localSheetId="0">#REF!</definedName>
    <definedName name="District_Cost_Differential" localSheetId="2">Notes!#REF!</definedName>
    <definedName name="District_Cost_Differential">#REF!</definedName>
    <definedName name="District_SAI_Allocation" localSheetId="3">'0054'!$B$39</definedName>
    <definedName name="District_SAI_Allocation" localSheetId="4">'0642'!$B$39</definedName>
    <definedName name="District_SAI_Allocation" localSheetId="5">'0664'!$B$39</definedName>
    <definedName name="District_SAI_Allocation" localSheetId="6">'1461'!$B$39</definedName>
    <definedName name="District_SAI_Allocation" localSheetId="7">'1571'!$B$39</definedName>
    <definedName name="District_SAI_Allocation" localSheetId="8">'2521'!$B$39</definedName>
    <definedName name="District_SAI_Allocation" localSheetId="9">'2531'!$B$39</definedName>
    <definedName name="District_SAI_Allocation" localSheetId="10">'2641'!$B$39</definedName>
    <definedName name="District_SAI_Allocation" localSheetId="11">'2791'!$B$39</definedName>
    <definedName name="District_SAI_Allocation" localSheetId="12">'2801'!$B$39</definedName>
    <definedName name="District_SAI_Allocation" localSheetId="13">'2911'!$B$39</definedName>
    <definedName name="District_SAI_Allocation" localSheetId="14">'2941'!$B$39</definedName>
    <definedName name="District_SAI_Allocation" localSheetId="15">'3083'!$B$39</definedName>
    <definedName name="District_SAI_Allocation" localSheetId="16">'3345'!$B$39</definedName>
    <definedName name="District_SAI_Allocation" localSheetId="17">'3347'!$B$39</definedName>
    <definedName name="District_SAI_Allocation" localSheetId="18">'3381'!$B$39</definedName>
    <definedName name="District_SAI_Allocation" localSheetId="19">'3382'!$B$39</definedName>
    <definedName name="District_SAI_Allocation" localSheetId="20">'3384'!$B$39</definedName>
    <definedName name="District_SAI_Allocation" localSheetId="21">'3385'!$B$39</definedName>
    <definedName name="District_SAI_Allocation" localSheetId="22">'3386'!$B$39</definedName>
    <definedName name="District_SAI_Allocation" localSheetId="23">'3391'!$B$39</definedName>
    <definedName name="District_SAI_Allocation" localSheetId="24">'3394'!$B$39</definedName>
    <definedName name="District_SAI_Allocation" localSheetId="25">'3395'!$B$39</definedName>
    <definedName name="District_SAI_Allocation" localSheetId="26">'3396'!$B$39</definedName>
    <definedName name="District_SAI_Allocation" localSheetId="27">'3398'!$B$39</definedName>
    <definedName name="District_SAI_Allocation" localSheetId="28">'3400'!$B$39</definedName>
    <definedName name="District_SAI_Allocation" localSheetId="29">'3401'!$B$39</definedName>
    <definedName name="District_SAI_Allocation" localSheetId="30">'3413'!$B$39</definedName>
    <definedName name="District_SAI_Allocation" localSheetId="31">'3421'!$B$39</definedName>
    <definedName name="District_SAI_Allocation" localSheetId="32">'3431'!$B$39</definedName>
    <definedName name="District_SAI_Allocation" localSheetId="33">'3441'!$B$39</definedName>
    <definedName name="District_SAI_Allocation" localSheetId="34">'3443'!$B$39</definedName>
    <definedName name="District_SAI_Allocation" localSheetId="35">'3924'!$B$39</definedName>
    <definedName name="District_SAI_Allocation" localSheetId="36">'3941'!$B$39</definedName>
    <definedName name="District_SAI_Allocation" localSheetId="37">'3961'!$B$39</definedName>
    <definedName name="District_SAI_Allocation" localSheetId="38">'3971'!$B$39</definedName>
    <definedName name="District_SAI_Allocation" localSheetId="39">'4000'!$B$39</definedName>
    <definedName name="District_SAI_Allocation" localSheetId="40">'4001'!$B$39</definedName>
    <definedName name="District_SAI_Allocation" localSheetId="41">'4002'!$B$39</definedName>
    <definedName name="District_SAI_Allocation" localSheetId="42">'4010'!$B$39</definedName>
    <definedName name="District_SAI_Allocation" localSheetId="43">'4012'!$B$39</definedName>
    <definedName name="District_SAI_Allocation" localSheetId="44">'4013'!$B$39</definedName>
    <definedName name="District_SAI_Allocation" localSheetId="45">'4020'!$B$39</definedName>
    <definedName name="District_SAI_Allocation" localSheetId="46">'4021'!$B$39</definedName>
    <definedName name="District_SAI_Allocation" localSheetId="47">'4037'!$B$39</definedName>
    <definedName name="District_SAI_Allocation" localSheetId="48">#REF!</definedName>
    <definedName name="District_SAI_Allocation" localSheetId="49">'4041'!$B$39</definedName>
    <definedName name="District_SAI_Allocation" localSheetId="50">'4050'!$B$39</definedName>
    <definedName name="District_SAI_Allocation" localSheetId="51">'4051'!$B$39</definedName>
    <definedName name="District_SAI_Allocation" localSheetId="52">'4061'!$B$39</definedName>
    <definedName name="District_SAI_Allocation" localSheetId="53">'4072'!$B$39</definedName>
    <definedName name="District_SAI_Allocation" localSheetId="1">#REF!</definedName>
    <definedName name="District_SAI_Allocation" localSheetId="0">#REF!</definedName>
    <definedName name="District_SAI_Allocation" localSheetId="2">Notes!#REF!</definedName>
    <definedName name="District_SAI_Allocation">#REF!</definedName>
    <definedName name="divided_by_district_FTE" localSheetId="3">'0054'!$B$40</definedName>
    <definedName name="divided_by_district_FTE" localSheetId="4">'0642'!$B$40</definedName>
    <definedName name="divided_by_district_FTE" localSheetId="5">'0664'!$B$40</definedName>
    <definedName name="divided_by_district_FTE" localSheetId="6">'1461'!$B$40</definedName>
    <definedName name="divided_by_district_FTE" localSheetId="7">'1571'!$B$40</definedName>
    <definedName name="divided_by_district_FTE" localSheetId="8">'2521'!$B$40</definedName>
    <definedName name="divided_by_district_FTE" localSheetId="9">'2531'!$B$40</definedName>
    <definedName name="divided_by_district_FTE" localSheetId="10">'2641'!$B$40</definedName>
    <definedName name="divided_by_district_FTE" localSheetId="11">'2791'!$B$40</definedName>
    <definedName name="divided_by_district_FTE" localSheetId="12">'2801'!$B$40</definedName>
    <definedName name="divided_by_district_FTE" localSheetId="13">'2911'!$B$40</definedName>
    <definedName name="divided_by_district_FTE" localSheetId="14">'2941'!$B$40</definedName>
    <definedName name="divided_by_district_FTE" localSheetId="15">'3083'!$B$40</definedName>
    <definedName name="divided_by_district_FTE" localSheetId="16">'3345'!$B$40</definedName>
    <definedName name="divided_by_district_FTE" localSheetId="17">'3347'!$B$40</definedName>
    <definedName name="divided_by_district_FTE" localSheetId="18">'3381'!$B$40</definedName>
    <definedName name="divided_by_district_FTE" localSheetId="19">'3382'!$B$40</definedName>
    <definedName name="divided_by_district_FTE" localSheetId="20">'3384'!$B$40</definedName>
    <definedName name="divided_by_district_FTE" localSheetId="21">'3385'!$B$40</definedName>
    <definedName name="divided_by_district_FTE" localSheetId="22">'3386'!$B$40</definedName>
    <definedName name="divided_by_district_FTE" localSheetId="23">'3391'!$B$40</definedName>
    <definedName name="divided_by_district_FTE" localSheetId="24">'3394'!$B$40</definedName>
    <definedName name="divided_by_district_FTE" localSheetId="25">'3395'!$B$40</definedName>
    <definedName name="divided_by_district_FTE" localSheetId="26">'3396'!$B$40</definedName>
    <definedName name="divided_by_district_FTE" localSheetId="27">'3398'!$B$40</definedName>
    <definedName name="divided_by_district_FTE" localSheetId="28">'3400'!$B$40</definedName>
    <definedName name="divided_by_district_FTE" localSheetId="29">'3401'!$B$40</definedName>
    <definedName name="divided_by_district_FTE" localSheetId="30">'3413'!$B$40</definedName>
    <definedName name="divided_by_district_FTE" localSheetId="31">'3421'!$B$40</definedName>
    <definedName name="divided_by_district_FTE" localSheetId="32">'3431'!$B$40</definedName>
    <definedName name="divided_by_district_FTE" localSheetId="33">'3441'!$B$40</definedName>
    <definedName name="divided_by_district_FTE" localSheetId="34">'3443'!$B$40</definedName>
    <definedName name="divided_by_district_FTE" localSheetId="35">'3924'!$B$40</definedName>
    <definedName name="divided_by_district_FTE" localSheetId="36">'3941'!$B$40</definedName>
    <definedName name="divided_by_district_FTE" localSheetId="37">'3961'!$B$40</definedName>
    <definedName name="divided_by_district_FTE" localSheetId="38">'3971'!$B$40</definedName>
    <definedName name="divided_by_district_FTE" localSheetId="39">'4000'!$B$40</definedName>
    <definedName name="divided_by_district_FTE" localSheetId="40">'4001'!$B$40</definedName>
    <definedName name="divided_by_district_FTE" localSheetId="41">'4002'!$B$40</definedName>
    <definedName name="divided_by_district_FTE" localSheetId="42">'4010'!$B$40</definedName>
    <definedName name="divided_by_district_FTE" localSheetId="43">'4012'!$B$40</definedName>
    <definedName name="divided_by_district_FTE" localSheetId="44">'4013'!$B$40</definedName>
    <definedName name="divided_by_district_FTE" localSheetId="45">'4020'!$B$40</definedName>
    <definedName name="divided_by_district_FTE" localSheetId="46">'4021'!$B$40</definedName>
    <definedName name="divided_by_district_FTE" localSheetId="47">'4037'!$B$40</definedName>
    <definedName name="divided_by_district_FTE" localSheetId="48">#REF!</definedName>
    <definedName name="divided_by_district_FTE" localSheetId="49">'4041'!$B$40</definedName>
    <definedName name="divided_by_district_FTE" localSheetId="50">'4050'!$B$40</definedName>
    <definedName name="divided_by_district_FTE" localSheetId="51">'4051'!$B$40</definedName>
    <definedName name="divided_by_district_FTE" localSheetId="52">'4061'!$B$40</definedName>
    <definedName name="divided_by_district_FTE" localSheetId="53">'4072'!$B$40</definedName>
    <definedName name="divided_by_district_FTE" localSheetId="1">#REF!</definedName>
    <definedName name="divided_by_district_FTE" localSheetId="0">#REF!</definedName>
    <definedName name="divided_by_district_FTE" localSheetId="2">Notes!#REF!</definedName>
    <definedName name="divided_by_district_FTE">#REF!</definedName>
    <definedName name="Equal_Percent_Adjustment" localSheetId="20">'[2] Detail 2014-15 Conf FEFP'!#REF!</definedName>
    <definedName name="Equal_Percent_Adjustment" localSheetId="35">'[2] Detail 2014-15 Conf FEFP'!#REF!</definedName>
    <definedName name="Equal_Percent_Adjustment" localSheetId="52">'[2] Detail 2014-15 Conf FEFP'!#REF!</definedName>
    <definedName name="Equal_Percent_Adjustment">'[2] Detail 2014-15 Conf FEFP'!#REF!</definedName>
    <definedName name="FTE" localSheetId="3">'0054'!$G$27</definedName>
    <definedName name="FTE" localSheetId="4">'0642'!$G$27</definedName>
    <definedName name="FTE" localSheetId="5">'0664'!$G$27</definedName>
    <definedName name="FTE" localSheetId="6">'1461'!$G$27</definedName>
    <definedName name="FTE" localSheetId="7">'1571'!$G$27</definedName>
    <definedName name="FTE" localSheetId="8">'2521'!$G$27</definedName>
    <definedName name="FTE" localSheetId="9">'2531'!$G$27</definedName>
    <definedName name="FTE" localSheetId="10">'2641'!$G$27</definedName>
    <definedName name="FTE" localSheetId="11">'2791'!$G$27</definedName>
    <definedName name="FTE" localSheetId="12">'2801'!$G$27</definedName>
    <definedName name="FTE" localSheetId="13">'2911'!$G$27</definedName>
    <definedName name="FTE" localSheetId="14">'2941'!$G$27</definedName>
    <definedName name="FTE" localSheetId="15">'3083'!$G$27</definedName>
    <definedName name="FTE" localSheetId="16">'3345'!$G$27</definedName>
    <definedName name="FTE" localSheetId="17">'3347'!$G$27</definedName>
    <definedName name="FTE" localSheetId="18">'3381'!$G$27</definedName>
    <definedName name="FTE" localSheetId="19">'3382'!$G$27</definedName>
    <definedName name="FTE" localSheetId="20">'3384'!$G$27</definedName>
    <definedName name="FTE" localSheetId="21">'3385'!$G$27</definedName>
    <definedName name="FTE" localSheetId="22">'3386'!$G$27</definedName>
    <definedName name="FTE" localSheetId="23">'3391'!$G$27</definedName>
    <definedName name="FTE" localSheetId="24">'3394'!$G$27</definedName>
    <definedName name="FTE" localSheetId="25">'3395'!$G$27</definedName>
    <definedName name="FTE" localSheetId="26">'3396'!$G$27</definedName>
    <definedName name="FTE" localSheetId="27">'3398'!$G$27</definedName>
    <definedName name="FTE" localSheetId="28">'3400'!$G$27</definedName>
    <definedName name="FTE" localSheetId="29">'3401'!$G$27</definedName>
    <definedName name="FTE" localSheetId="30">'3413'!$G$27</definedName>
    <definedName name="FTE" localSheetId="31">'3421'!$G$27</definedName>
    <definedName name="FTE" localSheetId="32">'3431'!$G$27</definedName>
    <definedName name="FTE" localSheetId="33">'3441'!$G$27</definedName>
    <definedName name="FTE" localSheetId="34">'3443'!$G$27</definedName>
    <definedName name="FTE" localSheetId="35">'3924'!$G$27</definedName>
    <definedName name="FTE" localSheetId="36">'3941'!$G$27</definedName>
    <definedName name="FTE" localSheetId="37">'3961'!$G$27</definedName>
    <definedName name="FTE" localSheetId="38">'3971'!$G$27</definedName>
    <definedName name="FTE" localSheetId="39">'4000'!$G$27</definedName>
    <definedName name="FTE" localSheetId="40">'4001'!$G$27</definedName>
    <definedName name="FTE" localSheetId="41">'4002'!$G$27</definedName>
    <definedName name="FTE" localSheetId="42">'4010'!$G$27</definedName>
    <definedName name="FTE" localSheetId="43">'4012'!$G$27</definedName>
    <definedName name="FTE" localSheetId="44">'4013'!$G$27</definedName>
    <definedName name="FTE" localSheetId="45">'4020'!$G$27</definedName>
    <definedName name="FTE" localSheetId="46">'4021'!$G$27</definedName>
    <definedName name="FTE" localSheetId="47">'4037'!$G$27</definedName>
    <definedName name="FTE" localSheetId="48">#REF!</definedName>
    <definedName name="FTE" localSheetId="49">'4041'!$G$27</definedName>
    <definedName name="FTE" localSheetId="50">'4050'!$G$27</definedName>
    <definedName name="FTE" localSheetId="51">'4051'!$G$27</definedName>
    <definedName name="FTE" localSheetId="52">'4061'!$G$27</definedName>
    <definedName name="FTE" localSheetId="53">'4072'!$G$27</definedName>
    <definedName name="FTE" localSheetId="1">#REF!</definedName>
    <definedName name="FTE" localSheetId="0">#REF!</definedName>
    <definedName name="FTE" localSheetId="2">Notes!#REF!</definedName>
    <definedName name="FTE">#REF!</definedName>
    <definedName name="Grade_Level" localSheetId="3">'0054'!$I$27</definedName>
    <definedName name="Grade_Level" localSheetId="4">'0642'!$I$27</definedName>
    <definedName name="Grade_Level" localSheetId="5">'0664'!$I$27</definedName>
    <definedName name="Grade_Level" localSheetId="6">'1461'!$I$27</definedName>
    <definedName name="Grade_Level" localSheetId="7">'1571'!$I$27</definedName>
    <definedName name="Grade_Level" localSheetId="8">'2521'!$I$27</definedName>
    <definedName name="Grade_Level" localSheetId="9">'2531'!$I$27</definedName>
    <definedName name="Grade_Level" localSheetId="10">'2641'!$I$27</definedName>
    <definedName name="Grade_Level" localSheetId="11">'2791'!$I$27</definedName>
    <definedName name="Grade_Level" localSheetId="12">'2801'!$I$27</definedName>
    <definedName name="Grade_Level" localSheetId="13">'2911'!$I$27</definedName>
    <definedName name="Grade_Level" localSheetId="14">'2941'!$I$27</definedName>
    <definedName name="Grade_Level" localSheetId="15">'3083'!$I$27</definedName>
    <definedName name="Grade_Level" localSheetId="16">'3345'!$I$27</definedName>
    <definedName name="Grade_Level" localSheetId="17">'3347'!$I$27</definedName>
    <definedName name="Grade_Level" localSheetId="18">'3381'!$I$27</definedName>
    <definedName name="Grade_Level" localSheetId="19">'3382'!$I$27</definedName>
    <definedName name="Grade_Level" localSheetId="20">'3384'!$I$27</definedName>
    <definedName name="Grade_Level" localSheetId="21">'3385'!$I$27</definedName>
    <definedName name="Grade_Level" localSheetId="22">'3386'!$I$27</definedName>
    <definedName name="Grade_Level" localSheetId="23">'3391'!$I$27</definedName>
    <definedName name="Grade_Level" localSheetId="24">'3394'!$I$27</definedName>
    <definedName name="Grade_Level" localSheetId="25">'3395'!$I$27</definedName>
    <definedName name="Grade_Level" localSheetId="26">'3396'!$I$27</definedName>
    <definedName name="Grade_Level" localSheetId="27">'3398'!$I$27</definedName>
    <definedName name="Grade_Level" localSheetId="28">'3400'!$I$27</definedName>
    <definedName name="Grade_Level" localSheetId="29">'3401'!$I$27</definedName>
    <definedName name="Grade_Level" localSheetId="30">'3413'!$I$27</definedName>
    <definedName name="Grade_Level" localSheetId="31">'3421'!$I$27</definedName>
    <definedName name="Grade_Level" localSheetId="32">'3431'!$I$27</definedName>
    <definedName name="Grade_Level" localSheetId="33">'3441'!$I$27</definedName>
    <definedName name="Grade_Level" localSheetId="34">'3443'!$I$27</definedName>
    <definedName name="Grade_Level" localSheetId="35">'3924'!$I$27</definedName>
    <definedName name="Grade_Level" localSheetId="36">'3941'!$I$27</definedName>
    <definedName name="Grade_Level" localSheetId="37">'3961'!$I$27</definedName>
    <definedName name="Grade_Level" localSheetId="38">'3971'!$I$27</definedName>
    <definedName name="Grade_Level" localSheetId="39">'4000'!$I$27</definedName>
    <definedName name="Grade_Level" localSheetId="40">'4001'!$I$27</definedName>
    <definedName name="Grade_Level" localSheetId="41">'4002'!$I$27</definedName>
    <definedName name="Grade_Level" localSheetId="42">'4010'!$I$27</definedName>
    <definedName name="Grade_Level" localSheetId="43">'4012'!$I$27</definedName>
    <definedName name="Grade_Level" localSheetId="44">'4013'!$I$27</definedName>
    <definedName name="Grade_Level" localSheetId="45">'4020'!$I$27</definedName>
    <definedName name="Grade_Level" localSheetId="46">'4021'!$I$27</definedName>
    <definedName name="Grade_Level" localSheetId="47">'4037'!$I$27</definedName>
    <definedName name="Grade_Level" localSheetId="48">#REF!</definedName>
    <definedName name="Grade_Level" localSheetId="49">'4041'!$I$27</definedName>
    <definedName name="Grade_Level" localSheetId="50">'4050'!$I$27</definedName>
    <definedName name="Grade_Level" localSheetId="51">'4051'!$I$27</definedName>
    <definedName name="Grade_Level" localSheetId="52">'4061'!$I$27</definedName>
    <definedName name="Grade_Level" localSheetId="53">'4072'!$I$27</definedName>
    <definedName name="Grade_Level" localSheetId="1">#REF!</definedName>
    <definedName name="Grade_Level" localSheetId="0">#REF!</definedName>
    <definedName name="Grade_Level" localSheetId="2">Notes!#REF!</definedName>
    <definedName name="Grade_Level">#REF!</definedName>
    <definedName name="Guarantee_Per_Student" localSheetId="3">'0054'!$K$27</definedName>
    <definedName name="Guarantee_Per_Student" localSheetId="4">'0642'!$K$27</definedName>
    <definedName name="Guarantee_Per_Student" localSheetId="5">'0664'!$K$27</definedName>
    <definedName name="Guarantee_Per_Student" localSheetId="6">'1461'!$K$27</definedName>
    <definedName name="Guarantee_Per_Student" localSheetId="7">'1571'!$K$27</definedName>
    <definedName name="Guarantee_Per_Student" localSheetId="8">'2521'!$K$27</definedName>
    <definedName name="Guarantee_Per_Student" localSheetId="9">'2531'!$K$27</definedName>
    <definedName name="Guarantee_Per_Student" localSheetId="10">'2641'!$K$27</definedName>
    <definedName name="Guarantee_Per_Student" localSheetId="11">'2791'!$K$27</definedName>
    <definedName name="Guarantee_Per_Student" localSheetId="12">'2801'!$K$27</definedName>
    <definedName name="Guarantee_Per_Student" localSheetId="13">'2911'!$K$27</definedName>
    <definedName name="Guarantee_Per_Student" localSheetId="14">'2941'!$K$27</definedName>
    <definedName name="Guarantee_Per_Student" localSheetId="15">'3083'!$K$27</definedName>
    <definedName name="Guarantee_Per_Student" localSheetId="16">'3345'!$K$27</definedName>
    <definedName name="Guarantee_Per_Student" localSheetId="17">'3347'!$K$27</definedName>
    <definedName name="Guarantee_Per_Student" localSheetId="18">'3381'!$K$27</definedName>
    <definedName name="Guarantee_Per_Student" localSheetId="19">'3382'!$K$27</definedName>
    <definedName name="Guarantee_Per_Student" localSheetId="20">'3384'!$K$27</definedName>
    <definedName name="Guarantee_Per_Student" localSheetId="21">'3385'!$K$27</definedName>
    <definedName name="Guarantee_Per_Student" localSheetId="22">'3386'!$K$27</definedName>
    <definedName name="Guarantee_Per_Student" localSheetId="23">'3391'!$K$27</definedName>
    <definedName name="Guarantee_Per_Student" localSheetId="24">'3394'!$K$27</definedName>
    <definedName name="Guarantee_Per_Student" localSheetId="25">'3395'!$K$27</definedName>
    <definedName name="Guarantee_Per_Student" localSheetId="26">'3396'!$K$27</definedName>
    <definedName name="Guarantee_Per_Student" localSheetId="27">'3398'!$K$27</definedName>
    <definedName name="Guarantee_Per_Student" localSheetId="28">'3400'!$K$27</definedName>
    <definedName name="Guarantee_Per_Student" localSheetId="29">'3401'!$K$27</definedName>
    <definedName name="Guarantee_Per_Student" localSheetId="30">'3413'!$K$27</definedName>
    <definedName name="Guarantee_Per_Student" localSheetId="31">'3421'!$K$27</definedName>
    <definedName name="Guarantee_Per_Student" localSheetId="32">'3431'!$K$27</definedName>
    <definedName name="Guarantee_Per_Student" localSheetId="33">'3441'!$K$27</definedName>
    <definedName name="Guarantee_Per_Student" localSheetId="34">'3443'!$K$27</definedName>
    <definedName name="Guarantee_Per_Student" localSheetId="35">'3924'!$K$27</definedName>
    <definedName name="Guarantee_Per_Student" localSheetId="36">'3941'!$K$27</definedName>
    <definedName name="Guarantee_Per_Student" localSheetId="37">'3961'!$K$27</definedName>
    <definedName name="Guarantee_Per_Student" localSheetId="38">'3971'!$K$27</definedName>
    <definedName name="Guarantee_Per_Student" localSheetId="39">'4000'!$K$27</definedName>
    <definedName name="Guarantee_Per_Student" localSheetId="40">'4001'!$K$27</definedName>
    <definedName name="Guarantee_Per_Student" localSheetId="41">'4002'!$K$27</definedName>
    <definedName name="Guarantee_Per_Student" localSheetId="42">'4010'!$K$27</definedName>
    <definedName name="Guarantee_Per_Student" localSheetId="43">'4012'!$K$27</definedName>
    <definedName name="Guarantee_Per_Student" localSheetId="44">'4013'!$K$27</definedName>
    <definedName name="Guarantee_Per_Student" localSheetId="45">'4020'!$K$27</definedName>
    <definedName name="Guarantee_Per_Student" localSheetId="46">'4021'!$K$27</definedName>
    <definedName name="Guarantee_Per_Student" localSheetId="47">'4037'!$K$27</definedName>
    <definedName name="Guarantee_Per_Student" localSheetId="48">#REF!</definedName>
    <definedName name="Guarantee_Per_Student" localSheetId="49">'4041'!$K$27</definedName>
    <definedName name="Guarantee_Per_Student" localSheetId="50">'4050'!$K$27</definedName>
    <definedName name="Guarantee_Per_Student" localSheetId="51">'4051'!$K$27</definedName>
    <definedName name="Guarantee_Per_Student" localSheetId="52">'4061'!$K$27</definedName>
    <definedName name="Guarantee_Per_Student" localSheetId="53">'4072'!$K$27</definedName>
    <definedName name="Guarantee_Per_Student" localSheetId="1">#REF!</definedName>
    <definedName name="Guarantee_Per_Student" localSheetId="0">#REF!</definedName>
    <definedName name="Guarantee_Per_Student" localSheetId="2">Notes!#REF!</definedName>
    <definedName name="Guarantee_Per_Student">#REF!</definedName>
    <definedName name="HTML_CodePage" hidden="1">1252</definedName>
    <definedName name="HTML_Control" localSheetId="3" hidden="1">{"'AssumptionsHTML'!$B$9:$E$357","'SummationHTML'!$A$4:$J$93","'Difference'!$A$11:$K$101","'DifferenceFTE'!$A$11:$K$101","'Detail1'!$A$11:$I$97","'Detail2'!$A$11:$J$97","'Detail3'!$A$11:$J$97","'Categorical1'!$A$11:$L$97"}</definedName>
    <definedName name="HTML_Control" localSheetId="4" hidden="1">{"'AssumptionsHTML'!$B$9:$E$357","'SummationHTML'!$A$4:$J$93","'Difference'!$A$11:$K$101","'DifferenceFTE'!$A$11:$K$101","'Detail1'!$A$11:$I$97","'Detail2'!$A$11:$J$97","'Detail3'!$A$11:$J$97","'Categorical1'!$A$11:$L$97"}</definedName>
    <definedName name="HTML_Control" localSheetId="5" hidden="1">{"'AssumptionsHTML'!$B$9:$E$357","'SummationHTML'!$A$4:$J$93","'Difference'!$A$11:$K$101","'DifferenceFTE'!$A$11:$K$101","'Detail1'!$A$11:$I$97","'Detail2'!$A$11:$J$97","'Detail3'!$A$11:$J$97","'Categorical1'!$A$11:$L$97"}</definedName>
    <definedName name="HTML_Control" localSheetId="6" hidden="1">{"'AssumptionsHTML'!$B$9:$E$357","'SummationHTML'!$A$4:$J$93","'Difference'!$A$11:$K$101","'DifferenceFTE'!$A$11:$K$101","'Detail1'!$A$11:$I$97","'Detail2'!$A$11:$J$97","'Detail3'!$A$11:$J$97","'Categorical1'!$A$11:$L$97"}</definedName>
    <definedName name="HTML_Control" localSheetId="7" hidden="1">{"'AssumptionsHTML'!$B$9:$E$357","'SummationHTML'!$A$4:$J$93","'Difference'!$A$11:$K$101","'DifferenceFTE'!$A$11:$K$101","'Detail1'!$A$11:$I$97","'Detail2'!$A$11:$J$97","'Detail3'!$A$11:$J$97","'Categorical1'!$A$11:$L$97"}</definedName>
    <definedName name="HTML_Control" localSheetId="8" hidden="1">{"'AssumptionsHTML'!$B$9:$E$357","'SummationHTML'!$A$4:$J$93","'Difference'!$A$11:$K$101","'DifferenceFTE'!$A$11:$K$101","'Detail1'!$A$11:$I$97","'Detail2'!$A$11:$J$97","'Detail3'!$A$11:$J$97","'Categorical1'!$A$11:$L$97"}</definedName>
    <definedName name="HTML_Control" localSheetId="9" hidden="1">{"'AssumptionsHTML'!$B$9:$E$357","'SummationHTML'!$A$4:$J$93","'Difference'!$A$11:$K$101","'DifferenceFTE'!$A$11:$K$101","'Detail1'!$A$11:$I$97","'Detail2'!$A$11:$J$97","'Detail3'!$A$11:$J$97","'Categorical1'!$A$11:$L$97"}</definedName>
    <definedName name="HTML_Control" localSheetId="10" hidden="1">{"'AssumptionsHTML'!$B$9:$E$357","'SummationHTML'!$A$4:$J$93","'Difference'!$A$11:$K$101","'DifferenceFTE'!$A$11:$K$101","'Detail1'!$A$11:$I$97","'Detail2'!$A$11:$J$97","'Detail3'!$A$11:$J$97","'Categorical1'!$A$11:$L$97"}</definedName>
    <definedName name="HTML_Control" localSheetId="11" hidden="1">{"'AssumptionsHTML'!$B$9:$E$357","'SummationHTML'!$A$4:$J$93","'Difference'!$A$11:$K$101","'DifferenceFTE'!$A$11:$K$101","'Detail1'!$A$11:$I$97","'Detail2'!$A$11:$J$97","'Detail3'!$A$11:$J$97","'Categorical1'!$A$11:$L$97"}</definedName>
    <definedName name="HTML_Control" localSheetId="12" hidden="1">{"'AssumptionsHTML'!$B$9:$E$357","'SummationHTML'!$A$4:$J$93","'Difference'!$A$11:$K$101","'DifferenceFTE'!$A$11:$K$101","'Detail1'!$A$11:$I$97","'Detail2'!$A$11:$J$97","'Detail3'!$A$11:$J$97","'Categorical1'!$A$11:$L$97"}</definedName>
    <definedName name="HTML_Control" localSheetId="13" hidden="1">{"'AssumptionsHTML'!$B$9:$E$357","'SummationHTML'!$A$4:$J$93","'Difference'!$A$11:$K$101","'DifferenceFTE'!$A$11:$K$101","'Detail1'!$A$11:$I$97","'Detail2'!$A$11:$J$97","'Detail3'!$A$11:$J$97","'Categorical1'!$A$11:$L$97"}</definedName>
    <definedName name="HTML_Control" localSheetId="14" hidden="1">{"'AssumptionsHTML'!$B$9:$E$357","'SummationHTML'!$A$4:$J$93","'Difference'!$A$11:$K$101","'DifferenceFTE'!$A$11:$K$101","'Detail1'!$A$11:$I$97","'Detail2'!$A$11:$J$97","'Detail3'!$A$11:$J$97","'Categorical1'!$A$11:$L$97"}</definedName>
    <definedName name="HTML_Control" localSheetId="15" hidden="1">{"'AssumptionsHTML'!$B$9:$E$357","'SummationHTML'!$A$4:$J$93","'Difference'!$A$11:$K$101","'DifferenceFTE'!$A$11:$K$101","'Detail1'!$A$11:$I$97","'Detail2'!$A$11:$J$97","'Detail3'!$A$11:$J$97","'Categorical1'!$A$11:$L$97"}</definedName>
    <definedName name="HTML_Control" localSheetId="16" hidden="1">{"'AssumptionsHTML'!$B$9:$E$357","'SummationHTML'!$A$4:$J$93","'Difference'!$A$11:$K$101","'DifferenceFTE'!$A$11:$K$101","'Detail1'!$A$11:$I$97","'Detail2'!$A$11:$J$97","'Detail3'!$A$11:$J$97","'Categorical1'!$A$11:$L$97"}</definedName>
    <definedName name="HTML_Control" localSheetId="17" hidden="1">{"'AssumptionsHTML'!$B$9:$E$357","'SummationHTML'!$A$4:$J$93","'Difference'!$A$11:$K$101","'DifferenceFTE'!$A$11:$K$101","'Detail1'!$A$11:$I$97","'Detail2'!$A$11:$J$97","'Detail3'!$A$11:$J$97","'Categorical1'!$A$11:$L$97"}</definedName>
    <definedName name="HTML_Control" localSheetId="18" hidden="1">{"'AssumptionsHTML'!$B$9:$E$357","'SummationHTML'!$A$4:$J$93","'Difference'!$A$11:$K$101","'DifferenceFTE'!$A$11:$K$101","'Detail1'!$A$11:$I$97","'Detail2'!$A$11:$J$97","'Detail3'!$A$11:$J$97","'Categorical1'!$A$11:$L$97"}</definedName>
    <definedName name="HTML_Control" localSheetId="19" hidden="1">{"'AssumptionsHTML'!$B$9:$E$357","'SummationHTML'!$A$4:$J$93","'Difference'!$A$11:$K$101","'DifferenceFTE'!$A$11:$K$101","'Detail1'!$A$11:$I$97","'Detail2'!$A$11:$J$97","'Detail3'!$A$11:$J$97","'Categorical1'!$A$11:$L$97"}</definedName>
    <definedName name="HTML_Control" localSheetId="20" hidden="1">{"'AssumptionsHTML'!$B$9:$E$357","'SummationHTML'!$A$4:$J$93","'Difference'!$A$11:$K$101","'DifferenceFTE'!$A$11:$K$101","'Detail1'!$A$11:$I$97","'Detail2'!$A$11:$J$97","'Detail3'!$A$11:$J$97","'Categorical1'!$A$11:$L$97"}</definedName>
    <definedName name="HTML_Control" localSheetId="21" hidden="1">{"'AssumptionsHTML'!$B$9:$E$357","'SummationHTML'!$A$4:$J$93","'Difference'!$A$11:$K$101","'DifferenceFTE'!$A$11:$K$101","'Detail1'!$A$11:$I$97","'Detail2'!$A$11:$J$97","'Detail3'!$A$11:$J$97","'Categorical1'!$A$11:$L$97"}</definedName>
    <definedName name="HTML_Control" localSheetId="22" hidden="1">{"'AssumptionsHTML'!$B$9:$E$357","'SummationHTML'!$A$4:$J$93","'Difference'!$A$11:$K$101","'DifferenceFTE'!$A$11:$K$101","'Detail1'!$A$11:$I$97","'Detail2'!$A$11:$J$97","'Detail3'!$A$11:$J$97","'Categorical1'!$A$11:$L$97"}</definedName>
    <definedName name="HTML_Control" localSheetId="23" hidden="1">{"'AssumptionsHTML'!$B$9:$E$357","'SummationHTML'!$A$4:$J$93","'Difference'!$A$11:$K$101","'DifferenceFTE'!$A$11:$K$101","'Detail1'!$A$11:$I$97","'Detail2'!$A$11:$J$97","'Detail3'!$A$11:$J$97","'Categorical1'!$A$11:$L$97"}</definedName>
    <definedName name="HTML_Control" localSheetId="24" hidden="1">{"'AssumptionsHTML'!$B$9:$E$357","'SummationHTML'!$A$4:$J$93","'Difference'!$A$11:$K$101","'DifferenceFTE'!$A$11:$K$101","'Detail1'!$A$11:$I$97","'Detail2'!$A$11:$J$97","'Detail3'!$A$11:$J$97","'Categorical1'!$A$11:$L$97"}</definedName>
    <definedName name="HTML_Control" localSheetId="25" hidden="1">{"'AssumptionsHTML'!$B$9:$E$357","'SummationHTML'!$A$4:$J$93","'Difference'!$A$11:$K$101","'DifferenceFTE'!$A$11:$K$101","'Detail1'!$A$11:$I$97","'Detail2'!$A$11:$J$97","'Detail3'!$A$11:$J$97","'Categorical1'!$A$11:$L$97"}</definedName>
    <definedName name="HTML_Control" localSheetId="26" hidden="1">{"'AssumptionsHTML'!$B$9:$E$357","'SummationHTML'!$A$4:$J$93","'Difference'!$A$11:$K$101","'DifferenceFTE'!$A$11:$K$101","'Detail1'!$A$11:$I$97","'Detail2'!$A$11:$J$97","'Detail3'!$A$11:$J$97","'Categorical1'!$A$11:$L$97"}</definedName>
    <definedName name="HTML_Control" localSheetId="27" hidden="1">{"'AssumptionsHTML'!$B$9:$E$357","'SummationHTML'!$A$4:$J$93","'Difference'!$A$11:$K$101","'DifferenceFTE'!$A$11:$K$101","'Detail1'!$A$11:$I$97","'Detail2'!$A$11:$J$97","'Detail3'!$A$11:$J$97","'Categorical1'!$A$11:$L$97"}</definedName>
    <definedName name="HTML_Control" localSheetId="28" hidden="1">{"'AssumptionsHTML'!$B$9:$E$357","'SummationHTML'!$A$4:$J$93","'Difference'!$A$11:$K$101","'DifferenceFTE'!$A$11:$K$101","'Detail1'!$A$11:$I$97","'Detail2'!$A$11:$J$97","'Detail3'!$A$11:$J$97","'Categorical1'!$A$11:$L$97"}</definedName>
    <definedName name="HTML_Control" localSheetId="29" hidden="1">{"'AssumptionsHTML'!$B$9:$E$357","'SummationHTML'!$A$4:$J$93","'Difference'!$A$11:$K$101","'DifferenceFTE'!$A$11:$K$101","'Detail1'!$A$11:$I$97","'Detail2'!$A$11:$J$97","'Detail3'!$A$11:$J$97","'Categorical1'!$A$11:$L$97"}</definedName>
    <definedName name="HTML_Control" localSheetId="30" hidden="1">{"'AssumptionsHTML'!$B$9:$E$357","'SummationHTML'!$A$4:$J$93","'Difference'!$A$11:$K$101","'DifferenceFTE'!$A$11:$K$101","'Detail1'!$A$11:$I$97","'Detail2'!$A$11:$J$97","'Detail3'!$A$11:$J$97","'Categorical1'!$A$11:$L$97"}</definedName>
    <definedName name="HTML_Control" localSheetId="31" hidden="1">{"'AssumptionsHTML'!$B$9:$E$357","'SummationHTML'!$A$4:$J$93","'Difference'!$A$11:$K$101","'DifferenceFTE'!$A$11:$K$101","'Detail1'!$A$11:$I$97","'Detail2'!$A$11:$J$97","'Detail3'!$A$11:$J$97","'Categorical1'!$A$11:$L$97"}</definedName>
    <definedName name="HTML_Control" localSheetId="32" hidden="1">{"'AssumptionsHTML'!$B$9:$E$357","'SummationHTML'!$A$4:$J$93","'Difference'!$A$11:$K$101","'DifferenceFTE'!$A$11:$K$101","'Detail1'!$A$11:$I$97","'Detail2'!$A$11:$J$97","'Detail3'!$A$11:$J$97","'Categorical1'!$A$11:$L$97"}</definedName>
    <definedName name="HTML_Control" localSheetId="33" hidden="1">{"'AssumptionsHTML'!$B$9:$E$357","'SummationHTML'!$A$4:$J$93","'Difference'!$A$11:$K$101","'DifferenceFTE'!$A$11:$K$101","'Detail1'!$A$11:$I$97","'Detail2'!$A$11:$J$97","'Detail3'!$A$11:$J$97","'Categorical1'!$A$11:$L$97"}</definedName>
    <definedName name="HTML_Control" localSheetId="34" hidden="1">{"'AssumptionsHTML'!$B$9:$E$357","'SummationHTML'!$A$4:$J$93","'Difference'!$A$11:$K$101","'DifferenceFTE'!$A$11:$K$101","'Detail1'!$A$11:$I$97","'Detail2'!$A$11:$J$97","'Detail3'!$A$11:$J$97","'Categorical1'!$A$11:$L$97"}</definedName>
    <definedName name="HTML_Control" localSheetId="35" hidden="1">{"'AssumptionsHTML'!$B$9:$E$357","'SummationHTML'!$A$4:$J$93","'Difference'!$A$11:$K$101","'DifferenceFTE'!$A$11:$K$101","'Detail1'!$A$11:$I$97","'Detail2'!$A$11:$J$97","'Detail3'!$A$11:$J$97","'Categorical1'!$A$11:$L$97"}</definedName>
    <definedName name="HTML_Control" localSheetId="36" hidden="1">{"'AssumptionsHTML'!$B$9:$E$357","'SummationHTML'!$A$4:$J$93","'Difference'!$A$11:$K$101","'DifferenceFTE'!$A$11:$K$101","'Detail1'!$A$11:$I$97","'Detail2'!$A$11:$J$97","'Detail3'!$A$11:$J$97","'Categorical1'!$A$11:$L$97"}</definedName>
    <definedName name="HTML_Control" localSheetId="37" hidden="1">{"'AssumptionsHTML'!$B$9:$E$357","'SummationHTML'!$A$4:$J$93","'Difference'!$A$11:$K$101","'DifferenceFTE'!$A$11:$K$101","'Detail1'!$A$11:$I$97","'Detail2'!$A$11:$J$97","'Detail3'!$A$11:$J$97","'Categorical1'!$A$11:$L$97"}</definedName>
    <definedName name="HTML_Control" localSheetId="38" hidden="1">{"'AssumptionsHTML'!$B$9:$E$357","'SummationHTML'!$A$4:$J$93","'Difference'!$A$11:$K$101","'DifferenceFTE'!$A$11:$K$101","'Detail1'!$A$11:$I$97","'Detail2'!$A$11:$J$97","'Detail3'!$A$11:$J$97","'Categorical1'!$A$11:$L$97"}</definedName>
    <definedName name="HTML_Control" localSheetId="39" hidden="1">{"'AssumptionsHTML'!$B$9:$E$357","'SummationHTML'!$A$4:$J$93","'Difference'!$A$11:$K$101","'DifferenceFTE'!$A$11:$K$101","'Detail1'!$A$11:$I$97","'Detail2'!$A$11:$J$97","'Detail3'!$A$11:$J$97","'Categorical1'!$A$11:$L$97"}</definedName>
    <definedName name="HTML_Control" localSheetId="40" hidden="1">{"'AssumptionsHTML'!$B$9:$E$357","'SummationHTML'!$A$4:$J$93","'Difference'!$A$11:$K$101","'DifferenceFTE'!$A$11:$K$101","'Detail1'!$A$11:$I$97","'Detail2'!$A$11:$J$97","'Detail3'!$A$11:$J$97","'Categorical1'!$A$11:$L$97"}</definedName>
    <definedName name="HTML_Control" localSheetId="41" hidden="1">{"'AssumptionsHTML'!$B$9:$E$357","'SummationHTML'!$A$4:$J$93","'Difference'!$A$11:$K$101","'DifferenceFTE'!$A$11:$K$101","'Detail1'!$A$11:$I$97","'Detail2'!$A$11:$J$97","'Detail3'!$A$11:$J$97","'Categorical1'!$A$11:$L$97"}</definedName>
    <definedName name="HTML_Control" localSheetId="42" hidden="1">{"'AssumptionsHTML'!$B$9:$E$357","'SummationHTML'!$A$4:$J$93","'Difference'!$A$11:$K$101","'DifferenceFTE'!$A$11:$K$101","'Detail1'!$A$11:$I$97","'Detail2'!$A$11:$J$97","'Detail3'!$A$11:$J$97","'Categorical1'!$A$11:$L$97"}</definedName>
    <definedName name="HTML_Control" localSheetId="43" hidden="1">{"'AssumptionsHTML'!$B$9:$E$357","'SummationHTML'!$A$4:$J$93","'Difference'!$A$11:$K$101","'DifferenceFTE'!$A$11:$K$101","'Detail1'!$A$11:$I$97","'Detail2'!$A$11:$J$97","'Detail3'!$A$11:$J$97","'Categorical1'!$A$11:$L$97"}</definedName>
    <definedName name="HTML_Control" localSheetId="44" hidden="1">{"'AssumptionsHTML'!$B$9:$E$357","'SummationHTML'!$A$4:$J$93","'Difference'!$A$11:$K$101","'DifferenceFTE'!$A$11:$K$101","'Detail1'!$A$11:$I$97","'Detail2'!$A$11:$J$97","'Detail3'!$A$11:$J$97","'Categorical1'!$A$11:$L$97"}</definedName>
    <definedName name="HTML_Control" localSheetId="45" hidden="1">{"'AssumptionsHTML'!$B$9:$E$357","'SummationHTML'!$A$4:$J$93","'Difference'!$A$11:$K$101","'DifferenceFTE'!$A$11:$K$101","'Detail1'!$A$11:$I$97","'Detail2'!$A$11:$J$97","'Detail3'!$A$11:$J$97","'Categorical1'!$A$11:$L$97"}</definedName>
    <definedName name="HTML_Control" localSheetId="46" hidden="1">{"'AssumptionsHTML'!$B$9:$E$357","'SummationHTML'!$A$4:$J$93","'Difference'!$A$11:$K$101","'DifferenceFTE'!$A$11:$K$101","'Detail1'!$A$11:$I$97","'Detail2'!$A$11:$J$97","'Detail3'!$A$11:$J$97","'Categorical1'!$A$11:$L$97"}</definedName>
    <definedName name="HTML_Control" localSheetId="47" hidden="1">{"'AssumptionsHTML'!$B$9:$E$357","'SummationHTML'!$A$4:$J$93","'Difference'!$A$11:$K$101","'DifferenceFTE'!$A$11:$K$101","'Detail1'!$A$11:$I$97","'Detail2'!$A$11:$J$97","'Detail3'!$A$11:$J$97","'Categorical1'!$A$11:$L$97"}</definedName>
    <definedName name="HTML_Control" localSheetId="48" hidden="1">{"'AssumptionsHTML'!$B$9:$E$357","'SummationHTML'!$A$4:$J$93","'Difference'!$A$11:$K$101","'DifferenceFTE'!$A$11:$K$101","'Detail1'!$A$11:$I$97","'Detail2'!$A$11:$J$97","'Detail3'!$A$11:$J$97","'Categorical1'!$A$11:$L$97"}</definedName>
    <definedName name="HTML_Control" localSheetId="49" hidden="1">{"'AssumptionsHTML'!$B$9:$E$357","'SummationHTML'!$A$4:$J$93","'Difference'!$A$11:$K$101","'DifferenceFTE'!$A$11:$K$101","'Detail1'!$A$11:$I$97","'Detail2'!$A$11:$J$97","'Detail3'!$A$11:$J$97","'Categorical1'!$A$11:$L$97"}</definedName>
    <definedName name="HTML_Control" localSheetId="50" hidden="1">{"'AssumptionsHTML'!$B$9:$E$357","'SummationHTML'!$A$4:$J$93","'Difference'!$A$11:$K$101","'DifferenceFTE'!$A$11:$K$101","'Detail1'!$A$11:$I$97","'Detail2'!$A$11:$J$97","'Detail3'!$A$11:$J$97","'Categorical1'!$A$11:$L$97"}</definedName>
    <definedName name="HTML_Control" localSheetId="51" hidden="1">{"'AssumptionsHTML'!$B$9:$E$357","'SummationHTML'!$A$4:$J$93","'Difference'!$A$11:$K$101","'DifferenceFTE'!$A$11:$K$101","'Detail1'!$A$11:$I$97","'Detail2'!$A$11:$J$97","'Detail3'!$A$11:$J$97","'Categorical1'!$A$11:$L$97"}</definedName>
    <definedName name="HTML_Control" localSheetId="52" hidden="1">{"'AssumptionsHTML'!$B$9:$E$357","'SummationHTML'!$A$4:$J$93","'Difference'!$A$11:$K$101","'DifferenceFTE'!$A$11:$K$101","'Detail1'!$A$11:$I$97","'Detail2'!$A$11:$J$97","'Detail3'!$A$11:$J$97","'Categorical1'!$A$11:$L$97"}</definedName>
    <definedName name="HTML_Control" localSheetId="53" hidden="1">{"'AssumptionsHTML'!$B$9:$E$357","'SummationHTML'!$A$4:$J$93","'Difference'!$A$11:$K$101","'DifferenceFTE'!$A$11:$K$101","'Detail1'!$A$11:$I$97","'Detail2'!$A$11:$J$97","'Detail3'!$A$11:$J$97","'Categorical1'!$A$11:$L$97"}</definedName>
    <definedName name="HTML_Control" localSheetId="1" hidden="1">{"'AssumptionsHTML'!$B$9:$E$357","'SummationHTML'!$A$4:$J$93","'Difference'!$A$11:$K$101","'DifferenceFTE'!$A$11:$K$101","'Detail1'!$A$11:$I$97","'Detail2'!$A$11:$J$97","'Detail3'!$A$11:$J$97","'Categorical1'!$A$11:$L$97"}</definedName>
    <definedName name="HTML_Control" localSheetId="0" hidden="1">{"'AssumptionsHTML'!$B$9:$E$357","'SummationHTML'!$A$4:$J$93","'Difference'!$A$11:$K$101","'DifferenceFTE'!$A$11:$K$101","'Detail1'!$A$11:$I$97","'Detail2'!$A$11:$J$97","'Detail3'!$A$11:$J$97","'Categorical1'!$A$11:$L$97"}</definedName>
    <definedName name="HTML_Control" localSheetId="2"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IDN" localSheetId="20">#REF!</definedName>
    <definedName name="IDN" localSheetId="35">#REF!</definedName>
    <definedName name="IDN" localSheetId="40">#REF!</definedName>
    <definedName name="IDN" localSheetId="46">#REF!</definedName>
    <definedName name="IDN" localSheetId="48">#REF!</definedName>
    <definedName name="IDN" localSheetId="50">#REF!</definedName>
    <definedName name="IDN" localSheetId="51">#REF!</definedName>
    <definedName name="IDN" localSheetId="52">#REF!</definedName>
    <definedName name="IDN" localSheetId="53">#REF!</definedName>
    <definedName name="IDN" localSheetId="1">#REF!</definedName>
    <definedName name="IDN" localSheetId="0">#REF!</definedName>
    <definedName name="IDN">#REF!</definedName>
    <definedName name="IFN" localSheetId="20">#REF!</definedName>
    <definedName name="IFN" localSheetId="35">#REF!</definedName>
    <definedName name="IFN" localSheetId="40">#REF!</definedName>
    <definedName name="IFN" localSheetId="46">#REF!</definedName>
    <definedName name="IFN" localSheetId="48">#REF!</definedName>
    <definedName name="IFN" localSheetId="50">#REF!</definedName>
    <definedName name="IFN" localSheetId="51">#REF!</definedName>
    <definedName name="IFN" localSheetId="52">#REF!</definedName>
    <definedName name="IFN" localSheetId="53">#REF!</definedName>
    <definedName name="IFN" localSheetId="1">#REF!</definedName>
    <definedName name="IFN" localSheetId="0">#REF!</definedName>
    <definedName name="IFN">#REF!</definedName>
    <definedName name="LYN" localSheetId="20">#REF!</definedName>
    <definedName name="LYN" localSheetId="35">#REF!</definedName>
    <definedName name="LYN" localSheetId="40">#REF!</definedName>
    <definedName name="LYN" localSheetId="46">#REF!</definedName>
    <definedName name="LYN" localSheetId="48">#REF!</definedName>
    <definedName name="LYN" localSheetId="50">#REF!</definedName>
    <definedName name="LYN" localSheetId="51">#REF!</definedName>
    <definedName name="LYN" localSheetId="52">#REF!</definedName>
    <definedName name="LYN" localSheetId="53">#REF!</definedName>
    <definedName name="LYN" localSheetId="1">#REF!</definedName>
    <definedName name="LYN" localSheetId="0">#REF!</definedName>
    <definedName name="LYN">#REF!</definedName>
    <definedName name="Matrix_Level" localSheetId="3">'0054'!$J$27</definedName>
    <definedName name="Matrix_Level" localSheetId="4">'0642'!$J$27</definedName>
    <definedName name="Matrix_Level" localSheetId="5">'0664'!$J$27</definedName>
    <definedName name="Matrix_Level" localSheetId="6">'1461'!$J$27</definedName>
    <definedName name="Matrix_Level" localSheetId="7">'1571'!$J$27</definedName>
    <definedName name="Matrix_Level" localSheetId="8">'2521'!$J$27</definedName>
    <definedName name="Matrix_Level" localSheetId="9">'2531'!$J$27</definedName>
    <definedName name="Matrix_Level" localSheetId="10">'2641'!$J$27</definedName>
    <definedName name="Matrix_Level" localSheetId="11">'2791'!$J$27</definedName>
    <definedName name="Matrix_Level" localSheetId="12">'2801'!$J$27</definedName>
    <definedName name="Matrix_Level" localSheetId="13">'2911'!$J$27</definedName>
    <definedName name="Matrix_Level" localSheetId="14">'2941'!$J$27</definedName>
    <definedName name="Matrix_Level" localSheetId="15">'3083'!$J$27</definedName>
    <definedName name="Matrix_Level" localSheetId="16">'3345'!$J$27</definedName>
    <definedName name="Matrix_Level" localSheetId="17">'3347'!$J$27</definedName>
    <definedName name="Matrix_Level" localSheetId="18">'3381'!$J$27</definedName>
    <definedName name="Matrix_Level" localSheetId="19">'3382'!$J$27</definedName>
    <definedName name="Matrix_Level" localSheetId="20">'3384'!$J$27</definedName>
    <definedName name="Matrix_Level" localSheetId="21">'3385'!$J$27</definedName>
    <definedName name="Matrix_Level" localSheetId="22">'3386'!$J$27</definedName>
    <definedName name="Matrix_Level" localSheetId="23">'3391'!$J$27</definedName>
    <definedName name="Matrix_Level" localSheetId="24">'3394'!$J$27</definedName>
    <definedName name="Matrix_Level" localSheetId="25">'3395'!$J$27</definedName>
    <definedName name="Matrix_Level" localSheetId="26">'3396'!$J$27</definedName>
    <definedName name="Matrix_Level" localSheetId="27">'3398'!$J$27</definedName>
    <definedName name="Matrix_Level" localSheetId="28">'3400'!$J$27</definedName>
    <definedName name="Matrix_Level" localSheetId="29">'3401'!$J$27</definedName>
    <definedName name="Matrix_Level" localSheetId="30">'3413'!$J$27</definedName>
    <definedName name="Matrix_Level" localSheetId="31">'3421'!$J$27</definedName>
    <definedName name="Matrix_Level" localSheetId="32">'3431'!$J$27</definedName>
    <definedName name="Matrix_Level" localSheetId="33">'3441'!$J$27</definedName>
    <definedName name="Matrix_Level" localSheetId="34">'3443'!$J$27</definedName>
    <definedName name="Matrix_Level" localSheetId="35">'3924'!$J$27</definedName>
    <definedName name="Matrix_Level" localSheetId="36">'3941'!$J$27</definedName>
    <definedName name="Matrix_Level" localSheetId="37">'3961'!$J$27</definedName>
    <definedName name="Matrix_Level" localSheetId="38">'3971'!$J$27</definedName>
    <definedName name="Matrix_Level" localSheetId="39">'4000'!$J$27</definedName>
    <definedName name="Matrix_Level" localSheetId="40">'4001'!$J$27</definedName>
    <definedName name="Matrix_Level" localSheetId="41">'4002'!$J$27</definedName>
    <definedName name="Matrix_Level" localSheetId="42">'4010'!$J$27</definedName>
    <definedName name="Matrix_Level" localSheetId="43">'4012'!$J$27</definedName>
    <definedName name="Matrix_Level" localSheetId="44">'4013'!$J$27</definedName>
    <definedName name="Matrix_Level" localSheetId="45">'4020'!$J$27</definedName>
    <definedName name="Matrix_Level" localSheetId="46">'4021'!$J$27</definedName>
    <definedName name="Matrix_Level" localSheetId="47">'4037'!$J$27</definedName>
    <definedName name="Matrix_Level" localSheetId="48">#REF!</definedName>
    <definedName name="Matrix_Level" localSheetId="49">'4041'!$J$27</definedName>
    <definedName name="Matrix_Level" localSheetId="50">'4050'!$J$27</definedName>
    <definedName name="Matrix_Level" localSheetId="51">'4051'!$J$27</definedName>
    <definedName name="Matrix_Level" localSheetId="52">'4061'!$J$27</definedName>
    <definedName name="Matrix_Level" localSheetId="53">'4072'!$J$27</definedName>
    <definedName name="Matrix_Level" localSheetId="1">#REF!</definedName>
    <definedName name="Matrix_Level" localSheetId="0">#REF!</definedName>
    <definedName name="Matrix_Level" localSheetId="2">Notes!#REF!</definedName>
    <definedName name="Matrix_Level">#REF!</definedName>
    <definedName name="Number_of_FTE" localSheetId="3">'0054'!$G$8</definedName>
    <definedName name="Number_of_FTE" localSheetId="4">'0642'!$G$8</definedName>
    <definedName name="Number_of_FTE" localSheetId="5">'0664'!$G$8</definedName>
    <definedName name="Number_of_FTE" localSheetId="6">'1461'!$G$8</definedName>
    <definedName name="Number_of_FTE" localSheetId="7">'1571'!$G$8</definedName>
    <definedName name="Number_of_FTE" localSheetId="8">'2521'!$G$8</definedName>
    <definedName name="Number_of_FTE" localSheetId="9">'2531'!$G$8</definedName>
    <definedName name="Number_of_FTE" localSheetId="10">'2641'!$G$8</definedName>
    <definedName name="Number_of_FTE" localSheetId="11">'2791'!$G$8</definedName>
    <definedName name="Number_of_FTE" localSheetId="12">'2801'!$G$8</definedName>
    <definedName name="Number_of_FTE" localSheetId="13">'2911'!$G$8</definedName>
    <definedName name="Number_of_FTE" localSheetId="14">'2941'!$G$8</definedName>
    <definedName name="Number_of_FTE" localSheetId="15">'3083'!$G$8</definedName>
    <definedName name="Number_of_FTE" localSheetId="16">'3345'!$G$8</definedName>
    <definedName name="Number_of_FTE" localSheetId="17">'3347'!$G$8</definedName>
    <definedName name="Number_of_FTE" localSheetId="18">'3381'!$G$8</definedName>
    <definedName name="Number_of_FTE" localSheetId="19">'3382'!$G$8</definedName>
    <definedName name="Number_of_FTE" localSheetId="20">'3384'!$G$8</definedName>
    <definedName name="Number_of_FTE" localSheetId="21">'3385'!$G$8</definedName>
    <definedName name="Number_of_FTE" localSheetId="22">'3386'!$G$8</definedName>
    <definedName name="Number_of_FTE" localSheetId="23">'3391'!$G$8</definedName>
    <definedName name="Number_of_FTE" localSheetId="24">'3394'!$G$8</definedName>
    <definedName name="Number_of_FTE" localSheetId="25">'3395'!$G$8</definedName>
    <definedName name="Number_of_FTE" localSheetId="26">'3396'!$G$8</definedName>
    <definedName name="Number_of_FTE" localSheetId="27">'3398'!$G$8</definedName>
    <definedName name="Number_of_FTE" localSheetId="28">'3400'!$G$8</definedName>
    <definedName name="Number_of_FTE" localSheetId="29">'3401'!$G$8</definedName>
    <definedName name="Number_of_FTE" localSheetId="30">'3413'!$G$8</definedName>
    <definedName name="Number_of_FTE" localSheetId="31">'3421'!$G$8</definedName>
    <definedName name="Number_of_FTE" localSheetId="32">'3431'!$G$8</definedName>
    <definedName name="Number_of_FTE" localSheetId="33">'3441'!$G$8</definedName>
    <definedName name="Number_of_FTE" localSheetId="34">'3443'!$G$8</definedName>
    <definedName name="Number_of_FTE" localSheetId="35">'3924'!$G$8</definedName>
    <definedName name="Number_of_FTE" localSheetId="36">'3941'!$G$8</definedName>
    <definedName name="Number_of_FTE" localSheetId="37">'3961'!$G$8</definedName>
    <definedName name="Number_of_FTE" localSheetId="38">'3971'!$G$8</definedName>
    <definedName name="Number_of_FTE" localSheetId="39">'4000'!$G$8</definedName>
    <definedName name="Number_of_FTE" localSheetId="40">'4001'!$G$8</definedName>
    <definedName name="Number_of_FTE" localSheetId="41">'4002'!$G$8</definedName>
    <definedName name="Number_of_FTE" localSheetId="42">'4010'!$G$8</definedName>
    <definedName name="Number_of_FTE" localSheetId="43">'4012'!$G$8</definedName>
    <definedName name="Number_of_FTE" localSheetId="44">'4013'!$G$8</definedName>
    <definedName name="Number_of_FTE" localSheetId="45">'4020'!$G$8</definedName>
    <definedName name="Number_of_FTE" localSheetId="46">'4021'!$G$8</definedName>
    <definedName name="Number_of_FTE" localSheetId="47">'4037'!$G$8</definedName>
    <definedName name="Number_of_FTE" localSheetId="48">#REF!</definedName>
    <definedName name="Number_of_FTE" localSheetId="49">'4041'!$G$8</definedName>
    <definedName name="Number_of_FTE" localSheetId="50">'4050'!$G$8</definedName>
    <definedName name="Number_of_FTE" localSheetId="51">'4051'!$G$8</definedName>
    <definedName name="Number_of_FTE" localSheetId="52">'4061'!$G$8</definedName>
    <definedName name="Number_of_FTE" localSheetId="53">'4072'!$G$8</definedName>
    <definedName name="Number_of_FTE" localSheetId="1">#REF!</definedName>
    <definedName name="Number_of_FTE" localSheetId="0">#REF!</definedName>
    <definedName name="Number_of_FTE" localSheetId="2">Notes!#REF!</definedName>
    <definedName name="Number_of_FTE">#REF!</definedName>
    <definedName name="NvsASD" localSheetId="3">"V2014-06-30"</definedName>
    <definedName name="NvsASD" localSheetId="4">"V2014-06-30"</definedName>
    <definedName name="NvsASD" localSheetId="5">"V2014-06-30"</definedName>
    <definedName name="NvsASD" localSheetId="6">"V2014-06-30"</definedName>
    <definedName name="NvsASD" localSheetId="7">"V2014-06-30"</definedName>
    <definedName name="NvsASD" localSheetId="8">"V2014-06-30"</definedName>
    <definedName name="NvsASD" localSheetId="9">"V2014-06-30"</definedName>
    <definedName name="NvsASD" localSheetId="10">"V2014-06-30"</definedName>
    <definedName name="NvsASD" localSheetId="11">"V2014-06-30"</definedName>
    <definedName name="NvsASD" localSheetId="12">"V2014-06-30"</definedName>
    <definedName name="NvsASD" localSheetId="13">"V2014-06-30"</definedName>
    <definedName name="NvsASD" localSheetId="14">"V2014-06-30"</definedName>
    <definedName name="NvsASD" localSheetId="15">"V2014-06-30"</definedName>
    <definedName name="NvsASD" localSheetId="16">"V2014-06-30"</definedName>
    <definedName name="NvsASD" localSheetId="17">"V2014-06-30"</definedName>
    <definedName name="NvsASD" localSheetId="18">"V2014-06-30"</definedName>
    <definedName name="NvsASD" localSheetId="19">"V2014-06-30"</definedName>
    <definedName name="NvsASD" localSheetId="20">"V2014-06-30"</definedName>
    <definedName name="NvsASD" localSheetId="21">"V2014-06-30"</definedName>
    <definedName name="NvsASD" localSheetId="22">"V2014-06-30"</definedName>
    <definedName name="NvsASD" localSheetId="23">"V2014-06-30"</definedName>
    <definedName name="NvsASD" localSheetId="24">"V2014-06-30"</definedName>
    <definedName name="NvsASD" localSheetId="25">"V2014-06-30"</definedName>
    <definedName name="NvsASD" localSheetId="26">"V2014-06-30"</definedName>
    <definedName name="NvsASD" localSheetId="27">"V2014-06-30"</definedName>
    <definedName name="NvsASD" localSheetId="28">"V2014-06-30"</definedName>
    <definedName name="NvsASD" localSheetId="29">"V2014-06-30"</definedName>
    <definedName name="NvsASD" localSheetId="30">"V2014-06-30"</definedName>
    <definedName name="NvsASD" localSheetId="31">"V2014-06-30"</definedName>
    <definedName name="NvsASD" localSheetId="32">"V2014-06-30"</definedName>
    <definedName name="NvsASD" localSheetId="33">"V2014-06-30"</definedName>
    <definedName name="NvsASD" localSheetId="34">"V2014-06-30"</definedName>
    <definedName name="NvsASD" localSheetId="35">"V2014-05-28"</definedName>
    <definedName name="NvsASD" localSheetId="36">"V2014-06-30"</definedName>
    <definedName name="NvsASD" localSheetId="37">"V2014-06-30"</definedName>
    <definedName name="NvsASD" localSheetId="38">"V2014-06-30"</definedName>
    <definedName name="NvsASD" localSheetId="39">"V2014-06-30"</definedName>
    <definedName name="NvsASD" localSheetId="40">"V2014-05-28"</definedName>
    <definedName name="NvsASD" localSheetId="41">"V2014-06-30"</definedName>
    <definedName name="NvsASD" localSheetId="42">"V2014-06-30"</definedName>
    <definedName name="NvsASD" localSheetId="43">"V2014-06-30"</definedName>
    <definedName name="NvsASD" localSheetId="44">"V2014-06-30"</definedName>
    <definedName name="NvsASD" localSheetId="45">"V2014-06-30"</definedName>
    <definedName name="NvsASD" localSheetId="46">"V2014-05-28"</definedName>
    <definedName name="NvsASD" localSheetId="47">"V2014-06-30"</definedName>
    <definedName name="NvsASD" localSheetId="49">"V2014-06-30"</definedName>
    <definedName name="NvsASD" localSheetId="50">"V2014-05-28"</definedName>
    <definedName name="NvsASD" localSheetId="51">"V2014-05-28"</definedName>
    <definedName name="NvsASD" localSheetId="52">"V2014-05-28"</definedName>
    <definedName name="NvsASD" localSheetId="53">"V2014-05-28"</definedName>
    <definedName name="NvsASD">"V2009-04-30"</definedName>
    <definedName name="NvsAutoDrillOk">"VN"</definedName>
    <definedName name="NvsElapsedTime" localSheetId="3">0.0000231481462833472</definedName>
    <definedName name="NvsElapsedTime" localSheetId="4">0.0000115740695036948</definedName>
    <definedName name="NvsElapsedTime" localSheetId="5">0.0000115740767796524</definedName>
    <definedName name="NvsElapsedTime" localSheetId="6">0.0000115740695036948</definedName>
    <definedName name="NvsElapsedTime" localSheetId="7">0.0000115740767796524</definedName>
    <definedName name="NvsElapsedTime" localSheetId="8">0.0000115740767796524</definedName>
    <definedName name="NvsElapsedTime" localSheetId="9">0.0000115740695036948</definedName>
    <definedName name="NvsElapsedTime" localSheetId="10">0.0000115740767796524</definedName>
    <definedName name="NvsElapsedTime" localSheetId="11">0.0000115740767796524</definedName>
    <definedName name="NvsElapsedTime" localSheetId="12">0.0000115740767796524</definedName>
    <definedName name="NvsElapsedTime" localSheetId="13">0.0000115740767796524</definedName>
    <definedName name="NvsElapsedTime" localSheetId="14">0.0000115740695036948</definedName>
    <definedName name="NvsElapsedTime" localSheetId="15">0.0000115740767796524</definedName>
    <definedName name="NvsElapsedTime" localSheetId="16">0.0000115740767796524</definedName>
    <definedName name="NvsElapsedTime" localSheetId="17">0.0000115740695036948</definedName>
    <definedName name="NvsElapsedTime" localSheetId="18">0.0000115740695036948</definedName>
    <definedName name="NvsElapsedTime" localSheetId="19">0.0000115740767796524</definedName>
    <definedName name="NvsElapsedTime" localSheetId="20">0.0000115740767796524</definedName>
    <definedName name="NvsElapsedTime" localSheetId="21">0.0000115740767796524</definedName>
    <definedName name="NvsElapsedTime" localSheetId="22">0.0000115740767796524</definedName>
    <definedName name="NvsElapsedTime" localSheetId="23">0.0000115740695036948</definedName>
    <definedName name="NvsElapsedTime" localSheetId="24">0.0000115740767796524</definedName>
    <definedName name="NvsElapsedTime" localSheetId="25">0.0000115740695036948</definedName>
    <definedName name="NvsElapsedTime" localSheetId="26">0.0000115740767796524</definedName>
    <definedName name="NvsElapsedTime" localSheetId="27">0.0000115740767796524</definedName>
    <definedName name="NvsElapsedTime" localSheetId="28">0.0000115740767796524</definedName>
    <definedName name="NvsElapsedTime" localSheetId="29">0.0000115740695036948</definedName>
    <definedName name="NvsElapsedTime" localSheetId="30">0.0000115740695036948</definedName>
    <definedName name="NvsElapsedTime" localSheetId="31">0.0000115740767796524</definedName>
    <definedName name="NvsElapsedTime" localSheetId="32">0.0000115740695036948</definedName>
    <definedName name="NvsElapsedTime" localSheetId="33">0.0000115740695036948</definedName>
    <definedName name="NvsElapsedTime" localSheetId="34">0.0000231481535593048</definedName>
    <definedName name="NvsElapsedTime" localSheetId="35">0.0000231481462833472</definedName>
    <definedName name="NvsElapsedTime" localSheetId="36">0.0000115740695036948</definedName>
    <definedName name="NvsElapsedTime" localSheetId="37">0.0000115740767796524</definedName>
    <definedName name="NvsElapsedTime" localSheetId="38">0.0000115740695036948</definedName>
    <definedName name="NvsElapsedTime" localSheetId="39">0.0000115740767796524</definedName>
    <definedName name="NvsElapsedTime" localSheetId="40">0.0000231481462833472</definedName>
    <definedName name="NvsElapsedTime" localSheetId="41">0.0000115740695036948</definedName>
    <definedName name="NvsElapsedTime" localSheetId="42">0.0000115740767796524</definedName>
    <definedName name="NvsElapsedTime" localSheetId="43">0.0000231481462833472</definedName>
    <definedName name="NvsElapsedTime" localSheetId="44">0.0000115740767796524</definedName>
    <definedName name="NvsElapsedTime" localSheetId="45">0.0000115740767796524</definedName>
    <definedName name="NvsElapsedTime" localSheetId="46">0.0000231481462833472</definedName>
    <definedName name="NvsElapsedTime" localSheetId="47">0.0000115740767796524</definedName>
    <definedName name="NvsElapsedTime" localSheetId="49">0.0000231481462833472</definedName>
    <definedName name="NvsElapsedTime" localSheetId="50">0.0000231481462833472</definedName>
    <definedName name="NvsElapsedTime" localSheetId="51">0.0000231481462833472</definedName>
    <definedName name="NvsElapsedTime" localSheetId="52">0.0000231481462833472</definedName>
    <definedName name="NvsElapsedTime" localSheetId="53">0.0000231481462833472</definedName>
    <definedName name="NvsElapsedTime">0.0000578703693463467</definedName>
    <definedName name="NvsEndTime" localSheetId="3">41808.6022800926</definedName>
    <definedName name="NvsEndTime" localSheetId="4">41808.6023032407</definedName>
    <definedName name="NvsEndTime" localSheetId="5">41808.6023148148</definedName>
    <definedName name="NvsEndTime" localSheetId="6">41808.6023263889</definedName>
    <definedName name="NvsEndTime" localSheetId="7">41808.602337963</definedName>
    <definedName name="NvsEndTime" localSheetId="8">41808.602349537</definedName>
    <definedName name="NvsEndTime" localSheetId="9">41808.6023611111</definedName>
    <definedName name="NvsEndTime" localSheetId="10">41808.6023842593</definedName>
    <definedName name="NvsEndTime" localSheetId="11">41808.6024074074</definedName>
    <definedName name="NvsEndTime" localSheetId="12">41808.6024305556</definedName>
    <definedName name="NvsEndTime" localSheetId="13">41808.6024421296</definedName>
    <definedName name="NvsEndTime" localSheetId="14">41808.6024537037</definedName>
    <definedName name="NvsEndTime" localSheetId="15">41808.6024768519</definedName>
    <definedName name="NvsEndTime" localSheetId="16">41808.6025115741</definedName>
    <definedName name="NvsEndTime" localSheetId="17">41808.6025231481</definedName>
    <definedName name="NvsEndTime" localSheetId="18">41808.6025462963</definedName>
    <definedName name="NvsEndTime" localSheetId="19">41808.6025578704</definedName>
    <definedName name="NvsEndTime" localSheetId="20">41808.6025694444</definedName>
    <definedName name="NvsEndTime" localSheetId="21">41808.6025925925</definedName>
    <definedName name="NvsEndTime" localSheetId="22">41808.6026041667</definedName>
    <definedName name="NvsEndTime" localSheetId="23">41808.6026157407</definedName>
    <definedName name="NvsEndTime" localSheetId="24">41808.602650463</definedName>
    <definedName name="NvsEndTime" localSheetId="25">41808.6026736111</definedName>
    <definedName name="NvsEndTime" localSheetId="26">41808.6026851852</definedName>
    <definedName name="NvsEndTime" localSheetId="27">41808.6026967593</definedName>
    <definedName name="NvsEndTime" localSheetId="28">41808.6027199074</definedName>
    <definedName name="NvsEndTime" localSheetId="29">41808.6027314815</definedName>
    <definedName name="NvsEndTime" localSheetId="30">41808.6027662037</definedName>
    <definedName name="NvsEndTime" localSheetId="31">41808.6027893519</definedName>
    <definedName name="NvsEndTime" localSheetId="32">41808.6028009259</definedName>
    <definedName name="NvsEndTime" localSheetId="33">41808.6028587963</definedName>
    <definedName name="NvsEndTime" localSheetId="34">41808.6028819444</definedName>
    <definedName name="NvsEndTime" localSheetId="35">41787.4127430556</definedName>
    <definedName name="NvsEndTime" localSheetId="36">41808.6028935185</definedName>
    <definedName name="NvsEndTime" localSheetId="37">41808.6029282407</definedName>
    <definedName name="NvsEndTime" localSheetId="38">41808.6029513889</definedName>
    <definedName name="NvsEndTime" localSheetId="39">41808.602974537</definedName>
    <definedName name="NvsEndTime" localSheetId="40">41787.4127430556</definedName>
    <definedName name="NvsEndTime" localSheetId="41">41808.6029861111</definedName>
    <definedName name="NvsEndTime" localSheetId="42">41808.6030092593</definedName>
    <definedName name="NvsEndTime" localSheetId="43">41808.6030555556</definedName>
    <definedName name="NvsEndTime" localSheetId="44">41808.6030671296</definedName>
    <definedName name="NvsEndTime" localSheetId="45">41808.6030902778</definedName>
    <definedName name="NvsEndTime" localSheetId="46">41787.4127430556</definedName>
    <definedName name="NvsEndTime" localSheetId="47">41808.6031018519</definedName>
    <definedName name="NvsEndTime" localSheetId="49">41808.6031481481</definedName>
    <definedName name="NvsEndTime" localSheetId="50">41787.4127430556</definedName>
    <definedName name="NvsEndTime" localSheetId="51">41787.4127430556</definedName>
    <definedName name="NvsEndTime" localSheetId="52">41787.4127430556</definedName>
    <definedName name="NvsEndTime" localSheetId="53">41787.4127430556</definedName>
    <definedName name="NvsEndTime">39955.4323032407</definedName>
    <definedName name="NvsInstanceHook" localSheetId="3">"CopySheet"</definedName>
    <definedName name="NvsInstanceHook" localSheetId="4">"CopySheet"</definedName>
    <definedName name="NvsInstanceHook" localSheetId="5">"CopySheet"</definedName>
    <definedName name="NvsInstanceHook" localSheetId="6">"CopySheet"</definedName>
    <definedName name="NvsInstanceHook" localSheetId="7">"CopySheet"</definedName>
    <definedName name="NvsInstanceHook" localSheetId="8">"CopySheet"</definedName>
    <definedName name="NvsInstanceHook" localSheetId="9">"CopySheet"</definedName>
    <definedName name="NvsInstanceHook" localSheetId="10">"CopySheet"</definedName>
    <definedName name="NvsInstanceHook" localSheetId="11">"CopySheet"</definedName>
    <definedName name="NvsInstanceHook" localSheetId="12">"CopySheet"</definedName>
    <definedName name="NvsInstanceHook" localSheetId="13">"CopySheet"</definedName>
    <definedName name="NvsInstanceHook" localSheetId="14">"CopySheet"</definedName>
    <definedName name="NvsInstanceHook" localSheetId="15">"CopySheet"</definedName>
    <definedName name="NvsInstanceHook" localSheetId="16">"CopySheet"</definedName>
    <definedName name="NvsInstanceHook" localSheetId="17">"CopySheet"</definedName>
    <definedName name="NvsInstanceHook" localSheetId="18">"CopySheet"</definedName>
    <definedName name="NvsInstanceHook" localSheetId="19">"CopySheet"</definedName>
    <definedName name="NvsInstanceHook" localSheetId="20">"CopySheet"</definedName>
    <definedName name="NvsInstanceHook" localSheetId="21">"CopySheet"</definedName>
    <definedName name="NvsInstanceHook" localSheetId="22">"CopySheet"</definedName>
    <definedName name="NvsInstanceHook" localSheetId="23">"CopySheet"</definedName>
    <definedName name="NvsInstanceHook" localSheetId="24">"CopySheet"</definedName>
    <definedName name="NvsInstanceHook" localSheetId="25">"CopySheet"</definedName>
    <definedName name="NvsInstanceHook" localSheetId="26">"CopySheet"</definedName>
    <definedName name="NvsInstanceHook" localSheetId="27">"CopySheet"</definedName>
    <definedName name="NvsInstanceHook" localSheetId="28">"CopySheet"</definedName>
    <definedName name="NvsInstanceHook" localSheetId="29">"CopySheet"</definedName>
    <definedName name="NvsInstanceHook" localSheetId="30">"CopySheet"</definedName>
    <definedName name="NvsInstanceHook" localSheetId="31">"CopySheet"</definedName>
    <definedName name="NvsInstanceHook" localSheetId="32">"CopySheet"</definedName>
    <definedName name="NvsInstanceHook" localSheetId="33">"CopySheet"</definedName>
    <definedName name="NvsInstanceHook" localSheetId="34">"CopySheet"</definedName>
    <definedName name="NvsInstanceHook" localSheetId="35">"CopySheet"</definedName>
    <definedName name="NvsInstanceHook" localSheetId="36">"CopySheet"</definedName>
    <definedName name="NvsInstanceHook" localSheetId="37">"CopySheet"</definedName>
    <definedName name="NvsInstanceHook" localSheetId="38">"CopySheet"</definedName>
    <definedName name="NvsInstanceHook" localSheetId="39">"CopySheet"</definedName>
    <definedName name="NvsInstanceHook" localSheetId="40">"CopySheet"</definedName>
    <definedName name="NvsInstanceHook" localSheetId="41">"CopySheet"</definedName>
    <definedName name="NvsInstanceHook" localSheetId="42">"CopySheet"</definedName>
    <definedName name="NvsInstanceHook" localSheetId="43">"CopySheet"</definedName>
    <definedName name="NvsInstanceHook" localSheetId="44">"CopySheet"</definedName>
    <definedName name="NvsInstanceHook" localSheetId="45">"CopySheet"</definedName>
    <definedName name="NvsInstanceHook" localSheetId="46">"CopySheet"</definedName>
    <definedName name="NvsInstanceHook" localSheetId="47">"CopySheet"</definedName>
    <definedName name="NvsInstanceHook" localSheetId="49">"CopySheet"</definedName>
    <definedName name="NvsInstanceHook" localSheetId="50">"CopySheet"</definedName>
    <definedName name="NvsInstanceHook" localSheetId="51">"CopySheet"</definedName>
    <definedName name="NvsInstanceHook" localSheetId="52">"CopySheet"</definedName>
    <definedName name="NvsInstanceHook" localSheetId="53">"CopySheet"</definedName>
    <definedName name="NvsInstanceHook">"CopySheet"</definedName>
    <definedName name="NvsInstLang">"VENG"</definedName>
    <definedName name="NvsInstSpec" localSheetId="3">"%,FDEPTID,V0054"</definedName>
    <definedName name="NvsInstSpec" localSheetId="4">"%,FDEPTID,V0642"</definedName>
    <definedName name="NvsInstSpec" localSheetId="5">"%,FDEPTID,V0664"</definedName>
    <definedName name="NvsInstSpec" localSheetId="6">"%,FDEPTID,V1461"</definedName>
    <definedName name="NvsInstSpec" localSheetId="7">"%,FDEPTID,V1571"</definedName>
    <definedName name="NvsInstSpec" localSheetId="8">"%,FDEPTID,V2521"</definedName>
    <definedName name="NvsInstSpec" localSheetId="9">"%,FDEPTID,V2531"</definedName>
    <definedName name="NvsInstSpec" localSheetId="10">"%,FDEPTID,V2641"</definedName>
    <definedName name="NvsInstSpec" localSheetId="11">"%,FDEPTID,V2791"</definedName>
    <definedName name="NvsInstSpec" localSheetId="12">"%,FDEPTID,V2801"</definedName>
    <definedName name="NvsInstSpec" localSheetId="13">"%,FDEPTID,V2911"</definedName>
    <definedName name="NvsInstSpec" localSheetId="14">"%,FDEPTID,V2941"</definedName>
    <definedName name="NvsInstSpec" localSheetId="15">"%,FDEPTID,V3083"</definedName>
    <definedName name="NvsInstSpec" localSheetId="16">"%,FDEPTID,V3345"</definedName>
    <definedName name="NvsInstSpec" localSheetId="17">"%,FDEPTID,V3347"</definedName>
    <definedName name="NvsInstSpec" localSheetId="18">"%,FDEPTID,V3381"</definedName>
    <definedName name="NvsInstSpec" localSheetId="19">"%,FDEPTID,V3382"</definedName>
    <definedName name="NvsInstSpec" localSheetId="20">"%,FDEPTID,V3384"</definedName>
    <definedName name="NvsInstSpec" localSheetId="21">"%,FDEPTID,V3385"</definedName>
    <definedName name="NvsInstSpec" localSheetId="22">"%,FDEPTID,V3386"</definedName>
    <definedName name="NvsInstSpec" localSheetId="23">"%,FDEPTID,V3391"</definedName>
    <definedName name="NvsInstSpec" localSheetId="24">"%,FDEPTID,V3394"</definedName>
    <definedName name="NvsInstSpec" localSheetId="25">"%,FDEPTID,V3395"</definedName>
    <definedName name="NvsInstSpec" localSheetId="26">"%,FDEPTID,V3396"</definedName>
    <definedName name="NvsInstSpec" localSheetId="27">"%,FDEPTID,V3398"</definedName>
    <definedName name="NvsInstSpec" localSheetId="28">"%,FDEPTID,V3400"</definedName>
    <definedName name="NvsInstSpec" localSheetId="29">"%,FDEPTID,V3401"</definedName>
    <definedName name="NvsInstSpec" localSheetId="30">"%,FDEPTID,V3413"</definedName>
    <definedName name="NvsInstSpec" localSheetId="31">"%,FDEPTID,V3421"</definedName>
    <definedName name="NvsInstSpec" localSheetId="32">"%,FDEPTID,V3431"</definedName>
    <definedName name="NvsInstSpec" localSheetId="33">"%,FDEPTID,V3441"</definedName>
    <definedName name="NvsInstSpec" localSheetId="34">"%,FDEPTID,V3443"</definedName>
    <definedName name="NvsInstSpec" localSheetId="35">"%,FDEPTID,V0054"</definedName>
    <definedName name="NvsInstSpec" localSheetId="36">"%,FDEPTID,V3941"</definedName>
    <definedName name="NvsInstSpec" localSheetId="37">"%,FDEPTID,V3961"</definedName>
    <definedName name="NvsInstSpec" localSheetId="38">"%,FDEPTID,V3971"</definedName>
    <definedName name="NvsInstSpec" localSheetId="39">"%,FDEPTID,V4000"</definedName>
    <definedName name="NvsInstSpec" localSheetId="40">"%,FDEPTID,V0054"</definedName>
    <definedName name="NvsInstSpec" localSheetId="41">"%,FDEPTID,V4002"</definedName>
    <definedName name="NvsInstSpec" localSheetId="42">"%,FDEPTID,V4010"</definedName>
    <definedName name="NvsInstSpec" localSheetId="43">"%,FDEPTID,V4012"</definedName>
    <definedName name="NvsInstSpec" localSheetId="44">"%,FDEPTID,V4013"</definedName>
    <definedName name="NvsInstSpec" localSheetId="45">"%,FDEPTID,V4020"</definedName>
    <definedName name="NvsInstSpec" localSheetId="46">"%,FDEPTID,V0054"</definedName>
    <definedName name="NvsInstSpec" localSheetId="47">"%,FDEPTID,V4037"</definedName>
    <definedName name="NvsInstSpec" localSheetId="49">"%,FDEPTID,V4041"</definedName>
    <definedName name="NvsInstSpec" localSheetId="50">"%,FDEPTID,V0054"</definedName>
    <definedName name="NvsInstSpec" localSheetId="51">"%,FDEPTID,V0054"</definedName>
    <definedName name="NvsInstSpec" localSheetId="52">"%,FDEPTID,V0054"</definedName>
    <definedName name="NvsInstSpec" localSheetId="53">"%,FDEPTID,V0054"</definedName>
    <definedName name="NvsInstSpec">"%,FFUND_CODE,V3415"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"VSDPBC"</definedName>
    <definedName name="NvsPanelEffdt" localSheetId="3">"V2007-07-01"</definedName>
    <definedName name="NvsPanelEffdt" localSheetId="4">"V2007-07-01"</definedName>
    <definedName name="NvsPanelEffdt" localSheetId="5">"V2007-07-01"</definedName>
    <definedName name="NvsPanelEffdt" localSheetId="6">"V2007-07-01"</definedName>
    <definedName name="NvsPanelEffdt" localSheetId="7">"V2007-07-01"</definedName>
    <definedName name="NvsPanelEffdt" localSheetId="8">"V2007-07-01"</definedName>
    <definedName name="NvsPanelEffdt" localSheetId="9">"V2007-07-01"</definedName>
    <definedName name="NvsPanelEffdt" localSheetId="10">"V2007-07-01"</definedName>
    <definedName name="NvsPanelEffdt" localSheetId="11">"V2007-07-01"</definedName>
    <definedName name="NvsPanelEffdt" localSheetId="12">"V2007-07-01"</definedName>
    <definedName name="NvsPanelEffdt" localSheetId="13">"V2007-07-01"</definedName>
    <definedName name="NvsPanelEffdt" localSheetId="14">"V2007-07-01"</definedName>
    <definedName name="NvsPanelEffdt" localSheetId="15">"V2007-07-01"</definedName>
    <definedName name="NvsPanelEffdt" localSheetId="16">"V2007-07-01"</definedName>
    <definedName name="NvsPanelEffdt" localSheetId="17">"V2007-07-01"</definedName>
    <definedName name="NvsPanelEffdt" localSheetId="18">"V2007-07-01"</definedName>
    <definedName name="NvsPanelEffdt" localSheetId="19">"V2007-07-01"</definedName>
    <definedName name="NvsPanelEffdt" localSheetId="20">"V2007-07-01"</definedName>
    <definedName name="NvsPanelEffdt" localSheetId="21">"V2007-07-01"</definedName>
    <definedName name="NvsPanelEffdt" localSheetId="22">"V2007-07-01"</definedName>
    <definedName name="NvsPanelEffdt" localSheetId="23">"V2007-07-01"</definedName>
    <definedName name="NvsPanelEffdt" localSheetId="24">"V2007-07-01"</definedName>
    <definedName name="NvsPanelEffdt" localSheetId="25">"V2007-07-01"</definedName>
    <definedName name="NvsPanelEffdt" localSheetId="26">"V2007-07-01"</definedName>
    <definedName name="NvsPanelEffdt" localSheetId="27">"V2007-07-01"</definedName>
    <definedName name="NvsPanelEffdt" localSheetId="28">"V2007-07-01"</definedName>
    <definedName name="NvsPanelEffdt" localSheetId="29">"V2007-07-01"</definedName>
    <definedName name="NvsPanelEffdt" localSheetId="30">"V2007-07-01"</definedName>
    <definedName name="NvsPanelEffdt" localSheetId="31">"V2007-07-01"</definedName>
    <definedName name="NvsPanelEffdt" localSheetId="32">"V2007-07-01"</definedName>
    <definedName name="NvsPanelEffdt" localSheetId="33">"V2007-07-01"</definedName>
    <definedName name="NvsPanelEffdt" localSheetId="34">"V2007-07-01"</definedName>
    <definedName name="NvsPanelEffdt" localSheetId="35">"V2007-07-01"</definedName>
    <definedName name="NvsPanelEffdt" localSheetId="36">"V2007-07-01"</definedName>
    <definedName name="NvsPanelEffdt" localSheetId="37">"V2007-07-01"</definedName>
    <definedName name="NvsPanelEffdt" localSheetId="38">"V2007-07-01"</definedName>
    <definedName name="NvsPanelEffdt" localSheetId="39">"V2007-07-01"</definedName>
    <definedName name="NvsPanelEffdt" localSheetId="40">"V2007-07-01"</definedName>
    <definedName name="NvsPanelEffdt" localSheetId="41">"V2007-07-01"</definedName>
    <definedName name="NvsPanelEffdt" localSheetId="42">"V2007-07-01"</definedName>
    <definedName name="NvsPanelEffdt" localSheetId="43">"V2007-07-01"</definedName>
    <definedName name="NvsPanelEffdt" localSheetId="44">"V2007-07-01"</definedName>
    <definedName name="NvsPanelEffdt" localSheetId="45">"V2007-07-01"</definedName>
    <definedName name="NvsPanelEffdt" localSheetId="46">"V2007-07-01"</definedName>
    <definedName name="NvsPanelEffdt" localSheetId="47">"V2007-07-01"</definedName>
    <definedName name="NvsPanelEffdt" localSheetId="49">"V2007-07-01"</definedName>
    <definedName name="NvsPanelEffdt" localSheetId="50">"V2007-07-01"</definedName>
    <definedName name="NvsPanelEffdt" localSheetId="51">"V2007-07-01"</definedName>
    <definedName name="NvsPanelEffdt" localSheetId="52">"V2007-07-01"</definedName>
    <definedName name="NvsPanelEffdt" localSheetId="53">"V2007-07-01"</definedName>
    <definedName name="NvsPanelEffdt">"V1901-01-01"</definedName>
    <definedName name="NvsPanelSetid">"VSHARE"</definedName>
    <definedName name="NvsReqBU">"VSDPBC"</definedName>
    <definedName name="NvsReqBUOnly">"VY"</definedName>
    <definedName name="NvsSheetType" localSheetId="3">"M"</definedName>
    <definedName name="NvsSheetType" localSheetId="4">"M"</definedName>
    <definedName name="NvsSheetType" localSheetId="5">"M"</definedName>
    <definedName name="NvsSheetType" localSheetId="6">"M"</definedName>
    <definedName name="NvsSheetType" localSheetId="7">"M"</definedName>
    <definedName name="NvsSheetType" localSheetId="8">"M"</definedName>
    <definedName name="NvsSheetType" localSheetId="9">"M"</definedName>
    <definedName name="NvsSheetType" localSheetId="10">"M"</definedName>
    <definedName name="NvsSheetType" localSheetId="11">"M"</definedName>
    <definedName name="NvsSheetType" localSheetId="12">"M"</definedName>
    <definedName name="NvsSheetType" localSheetId="13">"M"</definedName>
    <definedName name="NvsSheetType" localSheetId="14">"M"</definedName>
    <definedName name="NvsSheetType" localSheetId="15">"M"</definedName>
    <definedName name="NvsSheetType" localSheetId="16">"M"</definedName>
    <definedName name="NvsSheetType" localSheetId="17">"M"</definedName>
    <definedName name="NvsSheetType" localSheetId="18">"M"</definedName>
    <definedName name="NvsSheetType" localSheetId="19">"M"</definedName>
    <definedName name="NvsSheetType" localSheetId="20">"M"</definedName>
    <definedName name="NvsSheetType" localSheetId="21">"M"</definedName>
    <definedName name="NvsSheetType" localSheetId="22">"M"</definedName>
    <definedName name="NvsSheetType" localSheetId="23">"M"</definedName>
    <definedName name="NvsSheetType" localSheetId="24">"M"</definedName>
    <definedName name="NvsSheetType" localSheetId="25">"M"</definedName>
    <definedName name="NvsSheetType" localSheetId="26">"M"</definedName>
    <definedName name="NvsSheetType" localSheetId="27">"M"</definedName>
    <definedName name="NvsSheetType" localSheetId="28">"M"</definedName>
    <definedName name="NvsSheetType" localSheetId="29">"M"</definedName>
    <definedName name="NvsSheetType" localSheetId="30">"M"</definedName>
    <definedName name="NvsSheetType" localSheetId="31">"M"</definedName>
    <definedName name="NvsSheetType" localSheetId="32">"M"</definedName>
    <definedName name="NvsSheetType" localSheetId="33">"M"</definedName>
    <definedName name="NvsSheetType" localSheetId="34">"M"</definedName>
    <definedName name="NvsSheetType" localSheetId="35">"M"</definedName>
    <definedName name="NvsSheetType" localSheetId="36">"M"</definedName>
    <definedName name="NvsSheetType" localSheetId="37">"M"</definedName>
    <definedName name="NvsSheetType" localSheetId="38">"M"</definedName>
    <definedName name="NvsSheetType" localSheetId="39">"M"</definedName>
    <definedName name="NvsSheetType" localSheetId="40">"M"</definedName>
    <definedName name="NvsSheetType" localSheetId="41">"M"</definedName>
    <definedName name="NvsSheetType" localSheetId="42">"M"</definedName>
    <definedName name="NvsSheetType" localSheetId="43">"M"</definedName>
    <definedName name="NvsSheetType" localSheetId="44">"M"</definedName>
    <definedName name="NvsSheetType" localSheetId="45">"M"</definedName>
    <definedName name="NvsSheetType" localSheetId="46">"M"</definedName>
    <definedName name="NvsSheetType" localSheetId="47">"M"</definedName>
    <definedName name="NvsSheetType" localSheetId="49">"M"</definedName>
    <definedName name="NvsSheetType" localSheetId="50">"M"</definedName>
    <definedName name="NvsSheetType" localSheetId="51">"M"</definedName>
    <definedName name="NvsSheetType" localSheetId="52">"M"</definedName>
    <definedName name="NvsSheetType" localSheetId="53">"M"</definedName>
    <definedName name="NvsTransLed">"VN"</definedName>
    <definedName name="NvsTreeASD" localSheetId="3">"V2014-06-30"</definedName>
    <definedName name="NvsTreeASD" localSheetId="4">"V2014-06-30"</definedName>
    <definedName name="NvsTreeASD" localSheetId="5">"V2014-06-30"</definedName>
    <definedName name="NvsTreeASD" localSheetId="6">"V2014-06-30"</definedName>
    <definedName name="NvsTreeASD" localSheetId="7">"V2014-06-30"</definedName>
    <definedName name="NvsTreeASD" localSheetId="8">"V2014-06-30"</definedName>
    <definedName name="NvsTreeASD" localSheetId="9">"V2014-06-30"</definedName>
    <definedName name="NvsTreeASD" localSheetId="10">"V2014-06-30"</definedName>
    <definedName name="NvsTreeASD" localSheetId="11">"V2014-06-30"</definedName>
    <definedName name="NvsTreeASD" localSheetId="12">"V2014-06-30"</definedName>
    <definedName name="NvsTreeASD" localSheetId="13">"V2014-06-30"</definedName>
    <definedName name="NvsTreeASD" localSheetId="14">"V2014-06-30"</definedName>
    <definedName name="NvsTreeASD" localSheetId="15">"V2014-06-30"</definedName>
    <definedName name="NvsTreeASD" localSheetId="16">"V2014-06-30"</definedName>
    <definedName name="NvsTreeASD" localSheetId="17">"V2014-06-30"</definedName>
    <definedName name="NvsTreeASD" localSheetId="18">"V2014-06-30"</definedName>
    <definedName name="NvsTreeASD" localSheetId="19">"V2014-06-30"</definedName>
    <definedName name="NvsTreeASD" localSheetId="20">"V2014-06-30"</definedName>
    <definedName name="NvsTreeASD" localSheetId="21">"V2014-06-30"</definedName>
    <definedName name="NvsTreeASD" localSheetId="22">"V2014-06-30"</definedName>
    <definedName name="NvsTreeASD" localSheetId="23">"V2014-06-30"</definedName>
    <definedName name="NvsTreeASD" localSheetId="24">"V2014-06-30"</definedName>
    <definedName name="NvsTreeASD" localSheetId="25">"V2014-06-30"</definedName>
    <definedName name="NvsTreeASD" localSheetId="26">"V2014-06-30"</definedName>
    <definedName name="NvsTreeASD" localSheetId="27">"V2014-06-30"</definedName>
    <definedName name="NvsTreeASD" localSheetId="28">"V2014-06-30"</definedName>
    <definedName name="NvsTreeASD" localSheetId="29">"V2014-06-30"</definedName>
    <definedName name="NvsTreeASD" localSheetId="30">"V2014-06-30"</definedName>
    <definedName name="NvsTreeASD" localSheetId="31">"V2014-06-30"</definedName>
    <definedName name="NvsTreeASD" localSheetId="32">"V2014-06-30"</definedName>
    <definedName name="NvsTreeASD" localSheetId="33">"V2014-06-30"</definedName>
    <definedName name="NvsTreeASD" localSheetId="34">"V2014-06-30"</definedName>
    <definedName name="NvsTreeASD" localSheetId="35">"V2014-05-28"</definedName>
    <definedName name="NvsTreeASD" localSheetId="36">"V2014-06-30"</definedName>
    <definedName name="NvsTreeASD" localSheetId="37">"V2014-06-30"</definedName>
    <definedName name="NvsTreeASD" localSheetId="38">"V2014-06-30"</definedName>
    <definedName name="NvsTreeASD" localSheetId="39">"V2014-06-30"</definedName>
    <definedName name="NvsTreeASD" localSheetId="40">"V2014-05-28"</definedName>
    <definedName name="NvsTreeASD" localSheetId="41">"V2014-06-30"</definedName>
    <definedName name="NvsTreeASD" localSheetId="42">"V2014-06-30"</definedName>
    <definedName name="NvsTreeASD" localSheetId="43">"V2014-06-30"</definedName>
    <definedName name="NvsTreeASD" localSheetId="44">"V2014-06-30"</definedName>
    <definedName name="NvsTreeASD" localSheetId="45">"V2014-06-30"</definedName>
    <definedName name="NvsTreeASD" localSheetId="46">"V2014-05-28"</definedName>
    <definedName name="NvsTreeASD" localSheetId="47">"V2014-06-30"</definedName>
    <definedName name="NvsTreeASD" localSheetId="49">"V2014-06-30"</definedName>
    <definedName name="NvsTreeASD" localSheetId="50">"V2014-05-28"</definedName>
    <definedName name="NvsTreeASD" localSheetId="51">"V2014-05-28"</definedName>
    <definedName name="NvsTreeASD" localSheetId="52">"V2014-05-28"</definedName>
    <definedName name="NvsTreeASD" localSheetId="53">"V2014-05-28"</definedName>
    <definedName name="NvsTreeASD">"V2009-04-30"</definedName>
    <definedName name="NvsValTbl.ACCOUNT">"GL_ACCOUNT_TBL"</definedName>
    <definedName name="NvsValTbl.BUDGET_PERIOD">"CAL_BP_ALL_VW"</definedName>
    <definedName name="NvsValTbl.BUSINESS_UNIT">"BUS_UNIT_TBL_GL"</definedName>
    <definedName name="NvsValTbl.CLASS_FLD">"CLASS_CF_TBL"</definedName>
    <definedName name="NvsValTbl.FUND_CODE">"FUND_TBL"</definedName>
    <definedName name="NvsValTbl.PRODUCT">"PRODUCT_TBL"</definedName>
    <definedName name="NvsValTbl.PROGRAM_CODE">"PROGRAM_TBL"</definedName>
    <definedName name="Per_Student" localSheetId="3">'0054'!$I$39</definedName>
    <definedName name="Per_Student" localSheetId="4">'0642'!$I$39</definedName>
    <definedName name="Per_Student" localSheetId="5">'0664'!$I$39</definedName>
    <definedName name="Per_Student" localSheetId="6">'1461'!$I$39</definedName>
    <definedName name="Per_Student" localSheetId="7">'1571'!$I$39</definedName>
    <definedName name="Per_Student" localSheetId="8">'2521'!$I$39</definedName>
    <definedName name="Per_Student" localSheetId="9">'2531'!$I$39</definedName>
    <definedName name="Per_Student" localSheetId="10">'2641'!$I$39</definedName>
    <definedName name="Per_Student" localSheetId="11">'2791'!$I$39</definedName>
    <definedName name="Per_Student" localSheetId="12">'2801'!$I$39</definedName>
    <definedName name="Per_Student" localSheetId="13">'2911'!$I$39</definedName>
    <definedName name="Per_Student" localSheetId="14">'2941'!$I$39</definedName>
    <definedName name="Per_Student" localSheetId="15">'3083'!$I$39</definedName>
    <definedName name="Per_Student" localSheetId="16">'3345'!$I$39</definedName>
    <definedName name="Per_Student" localSheetId="17">'3347'!$I$39</definedName>
    <definedName name="Per_Student" localSheetId="18">'3381'!$I$39</definedName>
    <definedName name="Per_Student" localSheetId="19">'3382'!$I$39</definedName>
    <definedName name="Per_Student" localSheetId="20">'3384'!$I$39</definedName>
    <definedName name="Per_Student" localSheetId="21">'3385'!$I$39</definedName>
    <definedName name="Per_Student" localSheetId="22">'3386'!$I$39</definedName>
    <definedName name="Per_Student" localSheetId="23">'3391'!$I$39</definedName>
    <definedName name="Per_Student" localSheetId="24">'3394'!$I$39</definedName>
    <definedName name="Per_Student" localSheetId="25">'3395'!$I$39</definedName>
    <definedName name="Per_Student" localSheetId="26">'3396'!$I$39</definedName>
    <definedName name="Per_Student" localSheetId="27">'3398'!$I$39</definedName>
    <definedName name="Per_Student" localSheetId="28">'3400'!$I$39</definedName>
    <definedName name="Per_Student" localSheetId="29">'3401'!$I$39</definedName>
    <definedName name="Per_Student" localSheetId="30">'3413'!$I$39</definedName>
    <definedName name="Per_Student" localSheetId="31">'3421'!$I$39</definedName>
    <definedName name="Per_Student" localSheetId="32">'3431'!$I$39</definedName>
    <definedName name="Per_Student" localSheetId="33">'3441'!$I$39</definedName>
    <definedName name="Per_Student" localSheetId="34">'3443'!$I$39</definedName>
    <definedName name="Per_Student" localSheetId="35">'3924'!$I$39</definedName>
    <definedName name="Per_Student" localSheetId="36">'3941'!$I$39</definedName>
    <definedName name="Per_Student" localSheetId="37">'3961'!$I$39</definedName>
    <definedName name="Per_Student" localSheetId="38">'3971'!$I$39</definedName>
    <definedName name="Per_Student" localSheetId="39">'4000'!$I$39</definedName>
    <definedName name="Per_Student" localSheetId="40">'4001'!$I$39</definedName>
    <definedName name="Per_Student" localSheetId="41">'4002'!$I$39</definedName>
    <definedName name="Per_Student" localSheetId="42">'4010'!$I$39</definedName>
    <definedName name="Per_Student" localSheetId="43">'4012'!$I$39</definedName>
    <definedName name="Per_Student" localSheetId="44">'4013'!$I$39</definedName>
    <definedName name="Per_Student" localSheetId="45">'4020'!$I$39</definedName>
    <definedName name="Per_Student" localSheetId="46">'4021'!$I$39</definedName>
    <definedName name="Per_Student" localSheetId="47">'4037'!$I$39</definedName>
    <definedName name="Per_Student" localSheetId="48">#REF!</definedName>
    <definedName name="Per_Student" localSheetId="49">'4041'!$I$39</definedName>
    <definedName name="Per_Student" localSheetId="50">'4050'!$I$39</definedName>
    <definedName name="Per_Student" localSheetId="51">'4051'!$I$39</definedName>
    <definedName name="Per_Student" localSheetId="52">'4061'!$I$39</definedName>
    <definedName name="Per_Student" localSheetId="53">'4072'!$I$39</definedName>
    <definedName name="Per_Student" localSheetId="1">#REF!</definedName>
    <definedName name="Per_Student" localSheetId="0">#REF!</definedName>
    <definedName name="Per_Student" localSheetId="2">Notes!#REF!</definedName>
    <definedName name="Per_Student">#REF!</definedName>
    <definedName name="PK___3" localSheetId="3">'0054'!$B$47</definedName>
    <definedName name="PK___3" localSheetId="4">'0642'!$B$47</definedName>
    <definedName name="PK___3" localSheetId="5">'0664'!$B$47</definedName>
    <definedName name="PK___3" localSheetId="6">'1461'!$B$47</definedName>
    <definedName name="PK___3" localSheetId="7">'1571'!$B$47</definedName>
    <definedName name="PK___3" localSheetId="8">'2521'!$B$47</definedName>
    <definedName name="PK___3" localSheetId="9">'2531'!$B$47</definedName>
    <definedName name="PK___3" localSheetId="10">'2641'!$B$47</definedName>
    <definedName name="PK___3" localSheetId="11">'2791'!$B$47</definedName>
    <definedName name="PK___3" localSheetId="12">'2801'!$B$47</definedName>
    <definedName name="PK___3" localSheetId="13">'2911'!$B$47</definedName>
    <definedName name="PK___3" localSheetId="14">'2941'!$B$47</definedName>
    <definedName name="PK___3" localSheetId="15">'3083'!$B$47</definedName>
    <definedName name="PK___3" localSheetId="16">'3345'!$B$47</definedName>
    <definedName name="PK___3" localSheetId="17">'3347'!$B$47</definedName>
    <definedName name="PK___3" localSheetId="18">'3381'!$B$47</definedName>
    <definedName name="PK___3" localSheetId="19">'3382'!$B$47</definedName>
    <definedName name="PK___3" localSheetId="20">'3384'!$B$47</definedName>
    <definedName name="PK___3" localSheetId="21">'3385'!$B$47</definedName>
    <definedName name="PK___3" localSheetId="22">'3386'!$B$47</definedName>
    <definedName name="PK___3" localSheetId="23">'3391'!$B$47</definedName>
    <definedName name="PK___3" localSheetId="24">'3394'!$B$47</definedName>
    <definedName name="PK___3" localSheetId="25">'3395'!$B$47</definedName>
    <definedName name="PK___3" localSheetId="26">'3396'!$B$47</definedName>
    <definedName name="PK___3" localSheetId="27">'3398'!$B$47</definedName>
    <definedName name="PK___3" localSheetId="28">'3400'!$B$47</definedName>
    <definedName name="PK___3" localSheetId="29">'3401'!$B$47</definedName>
    <definedName name="PK___3" localSheetId="30">'3413'!$B$47</definedName>
    <definedName name="PK___3" localSheetId="31">'3421'!$B$47</definedName>
    <definedName name="PK___3" localSheetId="32">'3431'!$B$47</definedName>
    <definedName name="PK___3" localSheetId="33">'3441'!$B$47</definedName>
    <definedName name="PK___3" localSheetId="34">'3443'!$B$47</definedName>
    <definedName name="PK___3" localSheetId="35">'3924'!$B$47</definedName>
    <definedName name="PK___3" localSheetId="36">'3941'!$B$47</definedName>
    <definedName name="PK___3" localSheetId="37">'3961'!$B$47</definedName>
    <definedName name="PK___3" localSheetId="38">'3971'!$B$47</definedName>
    <definedName name="PK___3" localSheetId="39">'4000'!$B$47</definedName>
    <definedName name="PK___3" localSheetId="40">'4001'!$B$47</definedName>
    <definedName name="PK___3" localSheetId="41">'4002'!$B$47</definedName>
    <definedName name="PK___3" localSheetId="42">'4010'!$B$47</definedName>
    <definedName name="PK___3" localSheetId="43">'4012'!$B$47</definedName>
    <definedName name="PK___3" localSheetId="44">'4013'!$B$47</definedName>
    <definedName name="PK___3" localSheetId="45">'4020'!$B$47</definedName>
    <definedName name="PK___3" localSheetId="46">'4021'!$B$47</definedName>
    <definedName name="PK___3" localSheetId="47">'4037'!$B$47</definedName>
    <definedName name="PK___3" localSheetId="48">#REF!</definedName>
    <definedName name="PK___3" localSheetId="49">'4041'!$B$47</definedName>
    <definedName name="PK___3" localSheetId="50">'4050'!$B$47</definedName>
    <definedName name="PK___3" localSheetId="51">'4051'!$B$47</definedName>
    <definedName name="PK___3" localSheetId="52">'4061'!$B$47</definedName>
    <definedName name="PK___3" localSheetId="53">'4072'!$B$47</definedName>
    <definedName name="PK___3" localSheetId="1">#REF!</definedName>
    <definedName name="PK___3" localSheetId="0">#REF!</definedName>
    <definedName name="PK___3" localSheetId="2">Notes!#REF!</definedName>
    <definedName name="PK___3">#REF!</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53" hidden="1">{#N/A,#N/A,FALSE,"Summation";#N/A,#N/A,FALSE,"BSA";#N/A,#N/A,FALSE,"Detail1";#N/A,#N/A,FALSE,"Detail2";#N/A,#N/A,FALSE,"Detail3";#N/A,#N/A,FALSE,"WFTE_Summary";#N/A,#N/A,FALSE,"Funded_WFTE";#N/A,#N/A,FALSE,"PYADJ96"}</definedName>
    <definedName name="PRACTICE" localSheetId="1" hidden="1">{#N/A,#N/A,FALSE,"Summation";#N/A,#N/A,FALSE,"BSA";#N/A,#N/A,FALSE,"Detail1";#N/A,#N/A,FALSE,"Detail2";#N/A,#N/A,FALSE,"Detail3";#N/A,#N/A,FALSE,"WFTE_Summary";#N/A,#N/A,FALSE,"Funded_WFTE";#N/A,#N/A,FALSE,"PYADJ96"}</definedName>
    <definedName name="PRACTICE" localSheetId="0"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53"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localSheetId="0"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'0054'!$B$3:$L$95</definedName>
    <definedName name="_xlnm.Print_Area" localSheetId="4">'0642'!$B$3:$L$95</definedName>
    <definedName name="_xlnm.Print_Area" localSheetId="5">'0664'!$B$3:$L$95</definedName>
    <definedName name="_xlnm.Print_Area" localSheetId="6">'1461'!$B$3:$L$95</definedName>
    <definedName name="_xlnm.Print_Area" localSheetId="7">'1571'!$B$3:$L$95</definedName>
    <definedName name="_xlnm.Print_Area" localSheetId="8">'2521'!$B$3:$L$95</definedName>
    <definedName name="_xlnm.Print_Area" localSheetId="9">'2531'!$B$3:$L$95</definedName>
    <definedName name="_xlnm.Print_Area" localSheetId="10">'2641'!$B$3:$L$95</definedName>
    <definedName name="_xlnm.Print_Area" localSheetId="11">'2791'!$B$3:$L$95</definedName>
    <definedName name="_xlnm.Print_Area" localSheetId="12">'2801'!$B$3:$L$95</definedName>
    <definedName name="_xlnm.Print_Area" localSheetId="13">'2911'!$B$3:$L$95</definedName>
    <definedName name="_xlnm.Print_Area" localSheetId="14">'2941'!$B$3:$L$95</definedName>
    <definedName name="_xlnm.Print_Area" localSheetId="15">'3083'!$B$3:$L$95</definedName>
    <definedName name="_xlnm.Print_Area" localSheetId="16">'3345'!$B$3:$L$95</definedName>
    <definedName name="_xlnm.Print_Area" localSheetId="17">'3347'!$B$3:$L$95</definedName>
    <definedName name="_xlnm.Print_Area" localSheetId="18">'3381'!$B$3:$L$95</definedName>
    <definedName name="_xlnm.Print_Area" localSheetId="19">'3382'!$B$3:$L$95</definedName>
    <definedName name="_xlnm.Print_Area" localSheetId="20">'3384'!$B$3:$L$95</definedName>
    <definedName name="_xlnm.Print_Area" localSheetId="21">'3385'!$B$3:$L$95</definedName>
    <definedName name="_xlnm.Print_Area" localSheetId="22">'3386'!$B$3:$L$95</definedName>
    <definedName name="_xlnm.Print_Area" localSheetId="23">'3391'!$B$3:$L$95</definedName>
    <definedName name="_xlnm.Print_Area" localSheetId="24">'3394'!$B$3:$L$95</definedName>
    <definedName name="_xlnm.Print_Area" localSheetId="25">'3395'!$B$3:$L$95</definedName>
    <definedName name="_xlnm.Print_Area" localSheetId="26">'3396'!$B$3:$L$95</definedName>
    <definedName name="_xlnm.Print_Area" localSheetId="27">'3398'!$B$3:$L$95</definedName>
    <definedName name="_xlnm.Print_Area" localSheetId="28">'3400'!$B$3:$L$95</definedName>
    <definedName name="_xlnm.Print_Area" localSheetId="29">'3401'!$B$3:$L$95</definedName>
    <definedName name="_xlnm.Print_Area" localSheetId="30">'3413'!$B$3:$L$95</definedName>
    <definedName name="_xlnm.Print_Area" localSheetId="31">'3421'!$B$3:$L$95</definedName>
    <definedName name="_xlnm.Print_Area" localSheetId="32">'3431'!$B$3:$L$95</definedName>
    <definedName name="_xlnm.Print_Area" localSheetId="33">'3441'!$B$3:$L$95</definedName>
    <definedName name="_xlnm.Print_Area" localSheetId="34">'3443'!$B$3:$L$95</definedName>
    <definedName name="_xlnm.Print_Area" localSheetId="35">'3924'!$B$3:$L$95</definedName>
    <definedName name="_xlnm.Print_Area" localSheetId="36">'3941'!$B$3:$L$95</definedName>
    <definedName name="_xlnm.Print_Area" localSheetId="37">'3961'!$B$3:$L$95</definedName>
    <definedName name="_xlnm.Print_Area" localSheetId="38">'3971'!$B$3:$L$95</definedName>
    <definedName name="_xlnm.Print_Area" localSheetId="39">'4000'!$B$3:$L$95</definedName>
    <definedName name="_xlnm.Print_Area" localSheetId="40">'4001'!$B$3:$L$95</definedName>
    <definedName name="_xlnm.Print_Area" localSheetId="41">'4002'!$B$3:$L$95</definedName>
    <definedName name="_xlnm.Print_Area" localSheetId="42">'4010'!$B$3:$L$95</definedName>
    <definedName name="_xlnm.Print_Area" localSheetId="43">'4012'!$B$3:$L$95</definedName>
    <definedName name="_xlnm.Print_Area" localSheetId="44">'4013'!$B$3:$L$95</definedName>
    <definedName name="_xlnm.Print_Area" localSheetId="45">'4020'!$B$3:$L$95</definedName>
    <definedName name="_xlnm.Print_Area" localSheetId="46">'4021'!$B$3:$L$95</definedName>
    <definedName name="_xlnm.Print_Area" localSheetId="47">'4037'!$B$3:$L$95</definedName>
    <definedName name="_xlnm.Print_Area" localSheetId="48">'4040'!$A$3:$D$19</definedName>
    <definedName name="_xlnm.Print_Area" localSheetId="49">'4041'!$B$3:$L$95</definedName>
    <definedName name="_xlnm.Print_Area" localSheetId="50">'4050'!$B$3:$L$95</definedName>
    <definedName name="_xlnm.Print_Area" localSheetId="51">'4051'!$B$3:$L$95</definedName>
    <definedName name="_xlnm.Print_Area" localSheetId="52">'4061'!$B$3:$L$95</definedName>
    <definedName name="_xlnm.Print_Area" localSheetId="53">'4072'!$B$3:$L$95</definedName>
    <definedName name="_xlnm.Print_Area" localSheetId="0">'Net Payment'!$A$1:$D$113</definedName>
    <definedName name="_xlnm.Print_Area" localSheetId="2">Notes!$A$1:$H$15</definedName>
    <definedName name="_xlnm.Print_Titles" localSheetId="0">'Net Payment'!$3:$3</definedName>
    <definedName name="Program" localSheetId="3">'0054'!$B$8</definedName>
    <definedName name="Program" localSheetId="4">'0642'!$B$8</definedName>
    <definedName name="Program" localSheetId="5">'0664'!$B$8</definedName>
    <definedName name="Program" localSheetId="6">'1461'!$B$8</definedName>
    <definedName name="Program" localSheetId="7">'1571'!$B$8</definedName>
    <definedName name="Program" localSheetId="8">'2521'!$B$8</definedName>
    <definedName name="Program" localSheetId="9">'2531'!$B$8</definedName>
    <definedName name="Program" localSheetId="10">'2641'!$B$8</definedName>
    <definedName name="Program" localSheetId="11">'2791'!$B$8</definedName>
    <definedName name="Program" localSheetId="12">'2801'!$B$8</definedName>
    <definedName name="Program" localSheetId="13">'2911'!$B$8</definedName>
    <definedName name="Program" localSheetId="14">'2941'!$B$8</definedName>
    <definedName name="Program" localSheetId="15">'3083'!$B$8</definedName>
    <definedName name="Program" localSheetId="16">'3345'!$B$8</definedName>
    <definedName name="Program" localSheetId="17">'3347'!$B$8</definedName>
    <definedName name="Program" localSheetId="18">'3381'!$B$8</definedName>
    <definedName name="Program" localSheetId="19">'3382'!$B$8</definedName>
    <definedName name="Program" localSheetId="20">'3384'!$B$8</definedName>
    <definedName name="Program" localSheetId="21">'3385'!$B$8</definedName>
    <definedName name="Program" localSheetId="22">'3386'!$B$8</definedName>
    <definedName name="Program" localSheetId="23">'3391'!$B$8</definedName>
    <definedName name="Program" localSheetId="24">'3394'!$B$8</definedName>
    <definedName name="Program" localSheetId="25">'3395'!$B$8</definedName>
    <definedName name="Program" localSheetId="26">'3396'!$B$8</definedName>
    <definedName name="Program" localSheetId="27">'3398'!$B$8</definedName>
    <definedName name="Program" localSheetId="28">'3400'!$B$8</definedName>
    <definedName name="Program" localSheetId="29">'3401'!$B$8</definedName>
    <definedName name="Program" localSheetId="30">'3413'!$B$8</definedName>
    <definedName name="Program" localSheetId="31">'3421'!$B$8</definedName>
    <definedName name="Program" localSheetId="32">'3431'!$B$8</definedName>
    <definedName name="Program" localSheetId="33">'3441'!$B$8</definedName>
    <definedName name="Program" localSheetId="34">'3443'!$B$8</definedName>
    <definedName name="Program" localSheetId="35">'3924'!$B$8</definedName>
    <definedName name="Program" localSheetId="36">'3941'!$B$8</definedName>
    <definedName name="Program" localSheetId="37">'3961'!$B$8</definedName>
    <definedName name="Program" localSheetId="38">'3971'!$B$8</definedName>
    <definedName name="Program" localSheetId="39">'4000'!$B$8</definedName>
    <definedName name="Program" localSheetId="40">'4001'!$B$8</definedName>
    <definedName name="Program" localSheetId="41">'4002'!$B$8</definedName>
    <definedName name="Program" localSheetId="42">'4010'!$B$8</definedName>
    <definedName name="Program" localSheetId="43">'4012'!$B$8</definedName>
    <definedName name="Program" localSheetId="44">'4013'!$B$8</definedName>
    <definedName name="Program" localSheetId="45">'4020'!$B$8</definedName>
    <definedName name="Program" localSheetId="46">'4021'!$B$8</definedName>
    <definedName name="Program" localSheetId="47">'4037'!$B$8</definedName>
    <definedName name="Program" localSheetId="48">#REF!</definedName>
    <definedName name="Program" localSheetId="49">'4041'!$B$8</definedName>
    <definedName name="Program" localSheetId="50">'4050'!$B$8</definedName>
    <definedName name="Program" localSheetId="51">'4051'!$B$8</definedName>
    <definedName name="Program" localSheetId="52">'4061'!$B$8</definedName>
    <definedName name="Program" localSheetId="53">'4072'!$B$8</definedName>
    <definedName name="Program" localSheetId="1">#REF!</definedName>
    <definedName name="Program" localSheetId="0">#REF!</definedName>
    <definedName name="Program" localSheetId="2">Notes!#REF!</definedName>
    <definedName name="Program">#REF!</definedName>
    <definedName name="Program______________________________Cost_Factor" localSheetId="3">'0054'!$I$8</definedName>
    <definedName name="Program______________________________Cost_Factor" localSheetId="4">'0642'!$I$8</definedName>
    <definedName name="Program______________________________Cost_Factor" localSheetId="5">'0664'!$I$8</definedName>
    <definedName name="Program______________________________Cost_Factor" localSheetId="6">'1461'!$I$8</definedName>
    <definedName name="Program______________________________Cost_Factor" localSheetId="7">'1571'!$I$8</definedName>
    <definedName name="Program______________________________Cost_Factor" localSheetId="8">'2521'!$I$8</definedName>
    <definedName name="Program______________________________Cost_Factor" localSheetId="9">'2531'!$I$8</definedName>
    <definedName name="Program______________________________Cost_Factor" localSheetId="10">'2641'!$I$8</definedName>
    <definedName name="Program______________________________Cost_Factor" localSheetId="11">'2791'!$I$8</definedName>
    <definedName name="Program______________________________Cost_Factor" localSheetId="12">'2801'!$I$8</definedName>
    <definedName name="Program______________________________Cost_Factor" localSheetId="13">'2911'!$I$8</definedName>
    <definedName name="Program______________________________Cost_Factor" localSheetId="14">'2941'!$I$8</definedName>
    <definedName name="Program______________________________Cost_Factor" localSheetId="15">'3083'!$I$8</definedName>
    <definedName name="Program______________________________Cost_Factor" localSheetId="16">'3345'!$I$8</definedName>
    <definedName name="Program______________________________Cost_Factor" localSheetId="17">'3347'!$I$8</definedName>
    <definedName name="Program______________________________Cost_Factor" localSheetId="18">'3381'!$I$8</definedName>
    <definedName name="Program______________________________Cost_Factor" localSheetId="19">'3382'!$I$8</definedName>
    <definedName name="Program______________________________Cost_Factor" localSheetId="20">'3384'!$I$8</definedName>
    <definedName name="Program______________________________Cost_Factor" localSheetId="21">'3385'!$I$8</definedName>
    <definedName name="Program______________________________Cost_Factor" localSheetId="22">'3386'!$I$8</definedName>
    <definedName name="Program______________________________Cost_Factor" localSheetId="23">'3391'!$I$8</definedName>
    <definedName name="Program______________________________Cost_Factor" localSheetId="24">'3394'!$I$8</definedName>
    <definedName name="Program______________________________Cost_Factor" localSheetId="25">'3395'!$I$8</definedName>
    <definedName name="Program______________________________Cost_Factor" localSheetId="26">'3396'!$I$8</definedName>
    <definedName name="Program______________________________Cost_Factor" localSheetId="27">'3398'!$I$8</definedName>
    <definedName name="Program______________________________Cost_Factor" localSheetId="28">'3400'!$I$8</definedName>
    <definedName name="Program______________________________Cost_Factor" localSheetId="29">'3401'!$I$8</definedName>
    <definedName name="Program______________________________Cost_Factor" localSheetId="30">'3413'!$I$8</definedName>
    <definedName name="Program______________________________Cost_Factor" localSheetId="31">'3421'!$I$8</definedName>
    <definedName name="Program______________________________Cost_Factor" localSheetId="32">'3431'!$I$8</definedName>
    <definedName name="Program______________________________Cost_Factor" localSheetId="33">'3441'!$I$8</definedName>
    <definedName name="Program______________________________Cost_Factor" localSheetId="34">'3443'!$I$8</definedName>
    <definedName name="Program______________________________Cost_Factor" localSheetId="35">'3924'!$I$8</definedName>
    <definedName name="Program______________________________Cost_Factor" localSheetId="36">'3941'!$I$8</definedName>
    <definedName name="Program______________________________Cost_Factor" localSheetId="37">'3961'!$I$8</definedName>
    <definedName name="Program______________________________Cost_Factor" localSheetId="38">'3971'!$I$8</definedName>
    <definedName name="Program______________________________Cost_Factor" localSheetId="39">'4000'!$I$8</definedName>
    <definedName name="Program______________________________Cost_Factor" localSheetId="40">'4001'!$I$8</definedName>
    <definedName name="Program______________________________Cost_Factor" localSheetId="41">'4002'!$I$8</definedName>
    <definedName name="Program______________________________Cost_Factor" localSheetId="42">'4010'!$I$8</definedName>
    <definedName name="Program______________________________Cost_Factor" localSheetId="43">'4012'!$I$8</definedName>
    <definedName name="Program______________________________Cost_Factor" localSheetId="44">'4013'!$I$8</definedName>
    <definedName name="Program______________________________Cost_Factor" localSheetId="45">'4020'!$I$8</definedName>
    <definedName name="Program______________________________Cost_Factor" localSheetId="46">'4021'!$I$8</definedName>
    <definedName name="Program______________________________Cost_Factor" localSheetId="47">'4037'!$I$8</definedName>
    <definedName name="Program______________________________Cost_Factor" localSheetId="48">#REF!</definedName>
    <definedName name="Program______________________________Cost_Factor" localSheetId="49">'4041'!$I$8</definedName>
    <definedName name="Program______________________________Cost_Factor" localSheetId="50">'4050'!$I$8</definedName>
    <definedName name="Program______________________________Cost_Factor" localSheetId="51">'4051'!$I$8</definedName>
    <definedName name="Program______________________________Cost_Factor" localSheetId="52">'4061'!$I$8</definedName>
    <definedName name="Program______________________________Cost_Factor" localSheetId="53">'4072'!$I$8</definedName>
    <definedName name="Program______________________________Cost_Factor" localSheetId="1">#REF!</definedName>
    <definedName name="Program______________________________Cost_Factor" localSheetId="0">#REF!</definedName>
    <definedName name="Program______________________________Cost_Factor" localSheetId="2">Notes!#REF!</definedName>
    <definedName name="Program______________________________Cost_Factor">#REF!</definedName>
    <definedName name="Revenue_Estimate_Worksheet_for___________Charter_School" localSheetId="3">'0054'!$B$3</definedName>
    <definedName name="Revenue_Estimate_Worksheet_for___________Charter_School" localSheetId="4">'0642'!$B$3</definedName>
    <definedName name="Revenue_Estimate_Worksheet_for___________Charter_School" localSheetId="5">'0664'!$B$3</definedName>
    <definedName name="Revenue_Estimate_Worksheet_for___________Charter_School" localSheetId="6">'1461'!$B$3</definedName>
    <definedName name="Revenue_Estimate_Worksheet_for___________Charter_School" localSheetId="7">'1571'!$B$3</definedName>
    <definedName name="Revenue_Estimate_Worksheet_for___________Charter_School" localSheetId="8">'2521'!$B$3</definedName>
    <definedName name="Revenue_Estimate_Worksheet_for___________Charter_School" localSheetId="9">'2531'!$B$3</definedName>
    <definedName name="Revenue_Estimate_Worksheet_for___________Charter_School" localSheetId="10">'2641'!$B$3</definedName>
    <definedName name="Revenue_Estimate_Worksheet_for___________Charter_School" localSheetId="11">'2791'!$B$3</definedName>
    <definedName name="Revenue_Estimate_Worksheet_for___________Charter_School" localSheetId="12">'2801'!$B$3</definedName>
    <definedName name="Revenue_Estimate_Worksheet_for___________Charter_School" localSheetId="13">'2911'!$B$3</definedName>
    <definedName name="Revenue_Estimate_Worksheet_for___________Charter_School" localSheetId="14">'2941'!$B$3</definedName>
    <definedName name="Revenue_Estimate_Worksheet_for___________Charter_School" localSheetId="15">'3083'!$B$3</definedName>
    <definedName name="Revenue_Estimate_Worksheet_for___________Charter_School" localSheetId="16">'3345'!$B$3</definedName>
    <definedName name="Revenue_Estimate_Worksheet_for___________Charter_School" localSheetId="17">'3347'!$B$3</definedName>
    <definedName name="Revenue_Estimate_Worksheet_for___________Charter_School" localSheetId="18">'3381'!$B$3</definedName>
    <definedName name="Revenue_Estimate_Worksheet_for___________Charter_School" localSheetId="19">'3382'!$B$3</definedName>
    <definedName name="Revenue_Estimate_Worksheet_for___________Charter_School" localSheetId="20">'3384'!$B$3</definedName>
    <definedName name="Revenue_Estimate_Worksheet_for___________Charter_School" localSheetId="21">'3385'!$B$3</definedName>
    <definedName name="Revenue_Estimate_Worksheet_for___________Charter_School" localSheetId="22">'3386'!$B$3</definedName>
    <definedName name="Revenue_Estimate_Worksheet_for___________Charter_School" localSheetId="23">'3391'!$B$3</definedName>
    <definedName name="Revenue_Estimate_Worksheet_for___________Charter_School" localSheetId="24">'3394'!$B$3</definedName>
    <definedName name="Revenue_Estimate_Worksheet_for___________Charter_School" localSheetId="25">'3395'!$B$3</definedName>
    <definedName name="Revenue_Estimate_Worksheet_for___________Charter_School" localSheetId="26">'3396'!$B$3</definedName>
    <definedName name="Revenue_Estimate_Worksheet_for___________Charter_School" localSheetId="27">'3398'!$B$3</definedName>
    <definedName name="Revenue_Estimate_Worksheet_for___________Charter_School" localSheetId="28">'3400'!$B$3</definedName>
    <definedName name="Revenue_Estimate_Worksheet_for___________Charter_School" localSheetId="29">'3401'!$B$3</definedName>
    <definedName name="Revenue_Estimate_Worksheet_for___________Charter_School" localSheetId="30">'3413'!$B$3</definedName>
    <definedName name="Revenue_Estimate_Worksheet_for___________Charter_School" localSheetId="31">'3421'!$B$3</definedName>
    <definedName name="Revenue_Estimate_Worksheet_for___________Charter_School" localSheetId="32">'3431'!$B$3</definedName>
    <definedName name="Revenue_Estimate_Worksheet_for___________Charter_School" localSheetId="33">'3441'!$B$3</definedName>
    <definedName name="Revenue_Estimate_Worksheet_for___________Charter_School" localSheetId="34">'3443'!$B$3</definedName>
    <definedName name="Revenue_Estimate_Worksheet_for___________Charter_School" localSheetId="35">'3924'!$B$3</definedName>
    <definedName name="Revenue_Estimate_Worksheet_for___________Charter_School" localSheetId="36">'3941'!$B$3</definedName>
    <definedName name="Revenue_Estimate_Worksheet_for___________Charter_School" localSheetId="37">'3961'!$B$3</definedName>
    <definedName name="Revenue_Estimate_Worksheet_for___________Charter_School" localSheetId="38">'3971'!$B$3</definedName>
    <definedName name="Revenue_Estimate_Worksheet_for___________Charter_School" localSheetId="39">'4000'!$B$3</definedName>
    <definedName name="Revenue_Estimate_Worksheet_for___________Charter_School" localSheetId="40">'4001'!$B$3</definedName>
    <definedName name="Revenue_Estimate_Worksheet_for___________Charter_School" localSheetId="41">'4002'!$B$3</definedName>
    <definedName name="Revenue_Estimate_Worksheet_for___________Charter_School" localSheetId="42">'4010'!$B$3</definedName>
    <definedName name="Revenue_Estimate_Worksheet_for___________Charter_School" localSheetId="43">'4012'!$B$3</definedName>
    <definedName name="Revenue_Estimate_Worksheet_for___________Charter_School" localSheetId="44">'4013'!$B$3</definedName>
    <definedName name="Revenue_Estimate_Worksheet_for___________Charter_School" localSheetId="45">'4020'!$B$3</definedName>
    <definedName name="Revenue_Estimate_Worksheet_for___________Charter_School" localSheetId="46">'4021'!$B$3</definedName>
    <definedName name="Revenue_Estimate_Worksheet_for___________Charter_School" localSheetId="47">'4037'!$B$3</definedName>
    <definedName name="Revenue_Estimate_Worksheet_for___________Charter_School" localSheetId="48">#REF!</definedName>
    <definedName name="Revenue_Estimate_Worksheet_for___________Charter_School" localSheetId="49">'4041'!$B$3</definedName>
    <definedName name="Revenue_Estimate_Worksheet_for___________Charter_School" localSheetId="50">'4050'!$B$3</definedName>
    <definedName name="Revenue_Estimate_Worksheet_for___________Charter_School" localSheetId="51">'4051'!$B$3</definedName>
    <definedName name="Revenue_Estimate_Worksheet_for___________Charter_School" localSheetId="52">'4061'!$B$3</definedName>
    <definedName name="Revenue_Estimate_Worksheet_for___________Charter_School" localSheetId="53">'4072'!$B$3</definedName>
    <definedName name="Revenue_Estimate_Worksheet_for___________Charter_School" localSheetId="1">#REF!</definedName>
    <definedName name="Revenue_Estimate_Worksheet_for___________Charter_School" localSheetId="0">#REF!</definedName>
    <definedName name="Revenue_Estimate_Worksheet_for___________Charter_School" localSheetId="2">Notes!#REF!</definedName>
    <definedName name="Revenue_Estimate_Worksheet_for___________Charter_School">#REF!</definedName>
    <definedName name="RID" localSheetId="20">#REF!</definedName>
    <definedName name="RID" localSheetId="35">#REF!</definedName>
    <definedName name="RID" localSheetId="40">#REF!</definedName>
    <definedName name="RID" localSheetId="46">#REF!</definedName>
    <definedName name="RID" localSheetId="48">#REF!</definedName>
    <definedName name="RID" localSheetId="50">#REF!</definedName>
    <definedName name="RID" localSheetId="51">#REF!</definedName>
    <definedName name="RID" localSheetId="52">#REF!</definedName>
    <definedName name="RID" localSheetId="53">#REF!</definedName>
    <definedName name="RID" localSheetId="1">#REF!</definedName>
    <definedName name="RID" localSheetId="0">#REF!</definedName>
    <definedName name="RID">#REF!</definedName>
    <definedName name="School_District" localSheetId="3">'0054'!$B$5</definedName>
    <definedName name="School_District" localSheetId="4">'0642'!$B$5</definedName>
    <definedName name="School_District" localSheetId="5">'0664'!$B$5</definedName>
    <definedName name="School_District" localSheetId="6">'1461'!$B$5</definedName>
    <definedName name="School_District" localSheetId="7">'1571'!$B$5</definedName>
    <definedName name="School_District" localSheetId="8">'2521'!$B$5</definedName>
    <definedName name="School_District" localSheetId="9">'2531'!$B$5</definedName>
    <definedName name="School_District" localSheetId="10">'2641'!$B$5</definedName>
    <definedName name="School_District" localSheetId="11">'2791'!$B$5</definedName>
    <definedName name="School_District" localSheetId="12">'2801'!$B$5</definedName>
    <definedName name="School_District" localSheetId="13">'2911'!$B$5</definedName>
    <definedName name="School_District" localSheetId="14">'2941'!$B$5</definedName>
    <definedName name="School_District" localSheetId="15">'3083'!$B$5</definedName>
    <definedName name="School_District" localSheetId="16">'3345'!$B$5</definedName>
    <definedName name="School_District" localSheetId="17">'3347'!$B$5</definedName>
    <definedName name="School_District" localSheetId="18">'3381'!$B$5</definedName>
    <definedName name="School_District" localSheetId="19">'3382'!$B$5</definedName>
    <definedName name="School_District" localSheetId="20">'3384'!$B$5</definedName>
    <definedName name="School_District" localSheetId="21">'3385'!$B$5</definedName>
    <definedName name="School_District" localSheetId="22">'3386'!$B$5</definedName>
    <definedName name="School_District" localSheetId="23">'3391'!$B$5</definedName>
    <definedName name="School_District" localSheetId="24">'3394'!$B$5</definedName>
    <definedName name="School_District" localSheetId="25">'3395'!$B$5</definedName>
    <definedName name="School_District" localSheetId="26">'3396'!$B$5</definedName>
    <definedName name="School_District" localSheetId="27">'3398'!$B$5</definedName>
    <definedName name="School_District" localSheetId="28">'3400'!$B$5</definedName>
    <definedName name="School_District" localSheetId="29">'3401'!$B$5</definedName>
    <definedName name="School_District" localSheetId="30">'3413'!$B$5</definedName>
    <definedName name="School_District" localSheetId="31">'3421'!$B$5</definedName>
    <definedName name="School_District" localSheetId="32">'3431'!$B$5</definedName>
    <definedName name="School_District" localSheetId="33">'3441'!$B$5</definedName>
    <definedName name="School_District" localSheetId="34">'3443'!$B$5</definedName>
    <definedName name="School_District" localSheetId="35">'3924'!$B$5</definedName>
    <definedName name="School_District" localSheetId="36">'3941'!$B$5</definedName>
    <definedName name="School_District" localSheetId="37">'3961'!$B$5</definedName>
    <definedName name="School_District" localSheetId="38">'3971'!$B$5</definedName>
    <definedName name="School_District" localSheetId="39">'4000'!$B$5</definedName>
    <definedName name="School_District" localSheetId="40">'4001'!$B$5</definedName>
    <definedName name="School_District" localSheetId="41">'4002'!$B$5</definedName>
    <definedName name="School_District" localSheetId="42">'4010'!$B$5</definedName>
    <definedName name="School_District" localSheetId="43">'4012'!$B$5</definedName>
    <definedName name="School_District" localSheetId="44">'4013'!$B$5</definedName>
    <definedName name="School_District" localSheetId="45">'4020'!$B$5</definedName>
    <definedName name="School_District" localSheetId="46">'4021'!$B$5</definedName>
    <definedName name="School_District" localSheetId="47">'4037'!$B$5</definedName>
    <definedName name="School_District" localSheetId="48">#REF!</definedName>
    <definedName name="School_District" localSheetId="49">'4041'!$B$5</definedName>
    <definedName name="School_District" localSheetId="50">'4050'!$B$5</definedName>
    <definedName name="School_District" localSheetId="51">'4051'!$B$5</definedName>
    <definedName name="School_District" localSheetId="52">'4061'!$B$5</definedName>
    <definedName name="School_District" localSheetId="53">'4072'!$B$5</definedName>
    <definedName name="School_District" localSheetId="1">#REF!</definedName>
    <definedName name="School_District" localSheetId="0">#REF!</definedName>
    <definedName name="School_District" localSheetId="2">Notes!#REF!</definedName>
    <definedName name="School_District">#REF!</definedName>
    <definedName name="Science_Lab_Materials_Allocation" localSheetId="20">'[2] Detail 2014-15 Conf FEFP'!#REF!</definedName>
    <definedName name="Science_Lab_Materials_Allocation" localSheetId="35">'[2] Detail 2014-15 Conf FEFP'!#REF!</definedName>
    <definedName name="Science_Lab_Materials_Allocation" localSheetId="52">'[2] Detail 2014-15 Conf FEFP'!#REF!</definedName>
    <definedName name="Science_Lab_Materials_Allocation">'[2] Detail 2014-15 Conf FEFP'!#REF!</definedName>
    <definedName name="SFV_QFUND_CODE" localSheetId="20">#REF!</definedName>
    <definedName name="SFV_QFUND_CODE" localSheetId="35">#REF!</definedName>
    <definedName name="SFV_QFUND_CODE" localSheetId="40">#REF!</definedName>
    <definedName name="SFV_QFUND_CODE" localSheetId="46">#REF!</definedName>
    <definedName name="SFV_QFUND_CODE" localSheetId="48">#REF!</definedName>
    <definedName name="SFV_QFUND_CODE" localSheetId="50">#REF!</definedName>
    <definedName name="SFV_QFUND_CODE" localSheetId="51">#REF!</definedName>
    <definedName name="SFV_QFUND_CODE" localSheetId="52">#REF!</definedName>
    <definedName name="SFV_QFUND_CODE" localSheetId="53">#REF!</definedName>
    <definedName name="SFV_QFUND_CODE" localSheetId="1">#REF!</definedName>
    <definedName name="SFV_QFUND_CODE" localSheetId="0">#REF!</definedName>
    <definedName name="SFV_QFUND_CODE">#REF!</definedName>
    <definedName name="Total" localSheetId="3">'0054'!$B$50</definedName>
    <definedName name="Total" localSheetId="4">'0642'!$B$50</definedName>
    <definedName name="Total" localSheetId="5">'0664'!$B$50</definedName>
    <definedName name="Total" localSheetId="6">'1461'!$B$50</definedName>
    <definedName name="Total" localSheetId="7">'1571'!$B$50</definedName>
    <definedName name="Total" localSheetId="8">'2521'!$B$50</definedName>
    <definedName name="Total" localSheetId="9">'2531'!$B$50</definedName>
    <definedName name="Total" localSheetId="10">'2641'!$B$50</definedName>
    <definedName name="Total" localSheetId="11">'2791'!$B$50</definedName>
    <definedName name="Total" localSheetId="12">'2801'!$B$50</definedName>
    <definedName name="Total" localSheetId="13">'2911'!$B$50</definedName>
    <definedName name="Total" localSheetId="14">'2941'!$B$50</definedName>
    <definedName name="Total" localSheetId="15">'3083'!$B$50</definedName>
    <definedName name="Total" localSheetId="16">'3345'!$B$50</definedName>
    <definedName name="Total" localSheetId="17">'3347'!$B$50</definedName>
    <definedName name="Total" localSheetId="18">'3381'!$B$50</definedName>
    <definedName name="Total" localSheetId="19">'3382'!$B$50</definedName>
    <definedName name="Total" localSheetId="20">'3384'!$B$50</definedName>
    <definedName name="Total" localSheetId="21">'3385'!$B$50</definedName>
    <definedName name="Total" localSheetId="22">'3386'!$B$50</definedName>
    <definedName name="Total" localSheetId="23">'3391'!$B$50</definedName>
    <definedName name="Total" localSheetId="24">'3394'!$B$50</definedName>
    <definedName name="Total" localSheetId="25">'3395'!$B$50</definedName>
    <definedName name="Total" localSheetId="26">'3396'!$B$50</definedName>
    <definedName name="Total" localSheetId="27">'3398'!$B$50</definedName>
    <definedName name="Total" localSheetId="28">'3400'!$B$50</definedName>
    <definedName name="Total" localSheetId="29">'3401'!$B$50</definedName>
    <definedName name="Total" localSheetId="30">'3413'!$B$50</definedName>
    <definedName name="Total" localSheetId="31">'3421'!$B$50</definedName>
    <definedName name="Total" localSheetId="32">'3431'!$B$50</definedName>
    <definedName name="Total" localSheetId="33">'3441'!$B$50</definedName>
    <definedName name="Total" localSheetId="34">'3443'!$B$50</definedName>
    <definedName name="Total" localSheetId="35">'3924'!$B$50</definedName>
    <definedName name="Total" localSheetId="36">'3941'!$B$50</definedName>
    <definedName name="Total" localSheetId="37">'3961'!$B$50</definedName>
    <definedName name="Total" localSheetId="38">'3971'!$B$50</definedName>
    <definedName name="Total" localSheetId="39">'4000'!$B$50</definedName>
    <definedName name="Total" localSheetId="40">'4001'!$B$50</definedName>
    <definedName name="Total" localSheetId="41">'4002'!$B$50</definedName>
    <definedName name="Total" localSheetId="42">'4010'!$B$50</definedName>
    <definedName name="Total" localSheetId="43">'4012'!$B$50</definedName>
    <definedName name="Total" localSheetId="44">'4013'!$B$50</definedName>
    <definedName name="Total" localSheetId="45">'4020'!$B$50</definedName>
    <definedName name="Total" localSheetId="46">'4021'!$B$50</definedName>
    <definedName name="Total" localSheetId="47">'4037'!$B$50</definedName>
    <definedName name="Total" localSheetId="48">#REF!</definedName>
    <definedName name="Total" localSheetId="49">'4041'!$B$50</definedName>
    <definedName name="Total" localSheetId="50">'4050'!$B$50</definedName>
    <definedName name="Total" localSheetId="51">'4051'!$B$50</definedName>
    <definedName name="Total" localSheetId="52">'4061'!$B$50</definedName>
    <definedName name="Total" localSheetId="53">'4072'!$B$50</definedName>
    <definedName name="Total" localSheetId="1">#REF!</definedName>
    <definedName name="Total" localSheetId="0">#REF!</definedName>
    <definedName name="Total" localSheetId="2">Notes!#REF!</definedName>
    <definedName name="Total">#REF!</definedName>
    <definedName name="Total_Class_Size_Reduction_Funds" localSheetId="3">'0054'!$G$50</definedName>
    <definedName name="Total_Class_Size_Reduction_Funds" localSheetId="4">'0642'!$G$50</definedName>
    <definedName name="Total_Class_Size_Reduction_Funds" localSheetId="5">'0664'!$G$50</definedName>
    <definedName name="Total_Class_Size_Reduction_Funds" localSheetId="6">'1461'!$G$50</definedName>
    <definedName name="Total_Class_Size_Reduction_Funds" localSheetId="7">'1571'!$G$50</definedName>
    <definedName name="Total_Class_Size_Reduction_Funds" localSheetId="8">'2521'!$G$50</definedName>
    <definedName name="Total_Class_Size_Reduction_Funds" localSheetId="9">'2531'!$G$50</definedName>
    <definedName name="Total_Class_Size_Reduction_Funds" localSheetId="10">'2641'!$G$50</definedName>
    <definedName name="Total_Class_Size_Reduction_Funds" localSheetId="11">'2791'!$G$50</definedName>
    <definedName name="Total_Class_Size_Reduction_Funds" localSheetId="12">'2801'!$G$50</definedName>
    <definedName name="Total_Class_Size_Reduction_Funds" localSheetId="13">'2911'!$G$50</definedName>
    <definedName name="Total_Class_Size_Reduction_Funds" localSheetId="14">'2941'!$G$50</definedName>
    <definedName name="Total_Class_Size_Reduction_Funds" localSheetId="15">'3083'!$G$50</definedName>
    <definedName name="Total_Class_Size_Reduction_Funds" localSheetId="16">'3345'!$G$50</definedName>
    <definedName name="Total_Class_Size_Reduction_Funds" localSheetId="17">'3347'!$G$50</definedName>
    <definedName name="Total_Class_Size_Reduction_Funds" localSheetId="18">'3381'!$G$50</definedName>
    <definedName name="Total_Class_Size_Reduction_Funds" localSheetId="19">'3382'!$G$50</definedName>
    <definedName name="Total_Class_Size_Reduction_Funds" localSheetId="20">'3384'!$G$50</definedName>
    <definedName name="Total_Class_Size_Reduction_Funds" localSheetId="21">'3385'!$G$50</definedName>
    <definedName name="Total_Class_Size_Reduction_Funds" localSheetId="22">'3386'!$G$50</definedName>
    <definedName name="Total_Class_Size_Reduction_Funds" localSheetId="23">'3391'!$G$50</definedName>
    <definedName name="Total_Class_Size_Reduction_Funds" localSheetId="24">'3394'!$G$50</definedName>
    <definedName name="Total_Class_Size_Reduction_Funds" localSheetId="25">'3395'!$G$50</definedName>
    <definedName name="Total_Class_Size_Reduction_Funds" localSheetId="26">'3396'!$G$50</definedName>
    <definedName name="Total_Class_Size_Reduction_Funds" localSheetId="27">'3398'!$G$50</definedName>
    <definedName name="Total_Class_Size_Reduction_Funds" localSheetId="28">'3400'!$G$50</definedName>
    <definedName name="Total_Class_Size_Reduction_Funds" localSheetId="29">'3401'!$G$50</definedName>
    <definedName name="Total_Class_Size_Reduction_Funds" localSheetId="30">'3413'!$G$50</definedName>
    <definedName name="Total_Class_Size_Reduction_Funds" localSheetId="31">'3421'!$G$50</definedName>
    <definedName name="Total_Class_Size_Reduction_Funds" localSheetId="32">'3431'!$G$50</definedName>
    <definedName name="Total_Class_Size_Reduction_Funds" localSheetId="33">'3441'!$G$50</definedName>
    <definedName name="Total_Class_Size_Reduction_Funds" localSheetId="34">'3443'!$G$50</definedName>
    <definedName name="Total_Class_Size_Reduction_Funds" localSheetId="35">'3924'!$G$50</definedName>
    <definedName name="Total_Class_Size_Reduction_Funds" localSheetId="36">'3941'!$G$50</definedName>
    <definedName name="Total_Class_Size_Reduction_Funds" localSheetId="37">'3961'!$G$50</definedName>
    <definedName name="Total_Class_Size_Reduction_Funds" localSheetId="38">'3971'!$G$50</definedName>
    <definedName name="Total_Class_Size_Reduction_Funds" localSheetId="39">'4000'!$G$50</definedName>
    <definedName name="Total_Class_Size_Reduction_Funds" localSheetId="40">'4001'!$G$50</definedName>
    <definedName name="Total_Class_Size_Reduction_Funds" localSheetId="41">'4002'!$G$50</definedName>
    <definedName name="Total_Class_Size_Reduction_Funds" localSheetId="42">'4010'!$G$50</definedName>
    <definedName name="Total_Class_Size_Reduction_Funds" localSheetId="43">'4012'!$G$50</definedName>
    <definedName name="Total_Class_Size_Reduction_Funds" localSheetId="44">'4013'!$G$50</definedName>
    <definedName name="Total_Class_Size_Reduction_Funds" localSheetId="45">'4020'!$G$50</definedName>
    <definedName name="Total_Class_Size_Reduction_Funds" localSheetId="46">'4021'!$G$50</definedName>
    <definedName name="Total_Class_Size_Reduction_Funds" localSheetId="47">'4037'!$G$50</definedName>
    <definedName name="Total_Class_Size_Reduction_Funds" localSheetId="48">#REF!</definedName>
    <definedName name="Total_Class_Size_Reduction_Funds" localSheetId="49">'4041'!$G$50</definedName>
    <definedName name="Total_Class_Size_Reduction_Funds" localSheetId="50">'4050'!$G$50</definedName>
    <definedName name="Total_Class_Size_Reduction_Funds" localSheetId="51">'4051'!$G$50</definedName>
    <definedName name="Total_Class_Size_Reduction_Funds" localSheetId="52">'4061'!$G$50</definedName>
    <definedName name="Total_Class_Size_Reduction_Funds" localSheetId="53">'4072'!$G$50</definedName>
    <definedName name="Total_Class_Size_Reduction_Funds" localSheetId="1">#REF!</definedName>
    <definedName name="Total_Class_Size_Reduction_Funds" localSheetId="0">#REF!</definedName>
    <definedName name="Total_Class_Size_Reduction_Funds" localSheetId="2">Notes!#REF!</definedName>
    <definedName name="Total_Class_Size_Reduction_Funds">#REF!</definedName>
    <definedName name="Total_from_ESE_Guarantee" localSheetId="3">'0054'!$I$37</definedName>
    <definedName name="Total_from_ESE_Guarantee" localSheetId="4">'0642'!$I$37</definedName>
    <definedName name="Total_from_ESE_Guarantee" localSheetId="5">'0664'!$I$37</definedName>
    <definedName name="Total_from_ESE_Guarantee" localSheetId="6">'1461'!$I$37</definedName>
    <definedName name="Total_from_ESE_Guarantee" localSheetId="7">'1571'!$I$37</definedName>
    <definedName name="Total_from_ESE_Guarantee" localSheetId="8">'2521'!$I$37</definedName>
    <definedName name="Total_from_ESE_Guarantee" localSheetId="9">'2531'!$I$37</definedName>
    <definedName name="Total_from_ESE_Guarantee" localSheetId="10">'2641'!$I$37</definedName>
    <definedName name="Total_from_ESE_Guarantee" localSheetId="11">'2791'!$I$37</definedName>
    <definedName name="Total_from_ESE_Guarantee" localSheetId="12">'2801'!$I$37</definedName>
    <definedName name="Total_from_ESE_Guarantee" localSheetId="13">'2911'!$I$37</definedName>
    <definedName name="Total_from_ESE_Guarantee" localSheetId="14">'2941'!$I$37</definedName>
    <definedName name="Total_from_ESE_Guarantee" localSheetId="15">'3083'!$I$37</definedName>
    <definedName name="Total_from_ESE_Guarantee" localSheetId="16">'3345'!$I$37</definedName>
    <definedName name="Total_from_ESE_Guarantee" localSheetId="17">'3347'!$I$37</definedName>
    <definedName name="Total_from_ESE_Guarantee" localSheetId="18">'3381'!$I$37</definedName>
    <definedName name="Total_from_ESE_Guarantee" localSheetId="19">'3382'!$I$37</definedName>
    <definedName name="Total_from_ESE_Guarantee" localSheetId="20">'3384'!$I$37</definedName>
    <definedName name="Total_from_ESE_Guarantee" localSheetId="21">'3385'!$I$37</definedName>
    <definedName name="Total_from_ESE_Guarantee" localSheetId="22">'3386'!$I$37</definedName>
    <definedName name="Total_from_ESE_Guarantee" localSheetId="23">'3391'!$I$37</definedName>
    <definedName name="Total_from_ESE_Guarantee" localSheetId="24">'3394'!$I$37</definedName>
    <definedName name="Total_from_ESE_Guarantee" localSheetId="25">'3395'!$I$37</definedName>
    <definedName name="Total_from_ESE_Guarantee" localSheetId="26">'3396'!$I$37</definedName>
    <definedName name="Total_from_ESE_Guarantee" localSheetId="27">'3398'!$I$37</definedName>
    <definedName name="Total_from_ESE_Guarantee" localSheetId="28">'3400'!$I$37</definedName>
    <definedName name="Total_from_ESE_Guarantee" localSheetId="29">'3401'!$I$37</definedName>
    <definedName name="Total_from_ESE_Guarantee" localSheetId="30">'3413'!$I$37</definedName>
    <definedName name="Total_from_ESE_Guarantee" localSheetId="31">'3421'!$I$37</definedName>
    <definedName name="Total_from_ESE_Guarantee" localSheetId="32">'3431'!$I$37</definedName>
    <definedName name="Total_from_ESE_Guarantee" localSheetId="33">'3441'!$I$37</definedName>
    <definedName name="Total_from_ESE_Guarantee" localSheetId="34">'3443'!$I$37</definedName>
    <definedName name="Total_from_ESE_Guarantee" localSheetId="35">'3924'!$I$37</definedName>
    <definedName name="Total_from_ESE_Guarantee" localSheetId="36">'3941'!$I$37</definedName>
    <definedName name="Total_from_ESE_Guarantee" localSheetId="37">'3961'!$I$37</definedName>
    <definedName name="Total_from_ESE_Guarantee" localSheetId="38">'3971'!$I$37</definedName>
    <definedName name="Total_from_ESE_Guarantee" localSheetId="39">'4000'!$I$37</definedName>
    <definedName name="Total_from_ESE_Guarantee" localSheetId="40">'4001'!$I$37</definedName>
    <definedName name="Total_from_ESE_Guarantee" localSheetId="41">'4002'!$I$37</definedName>
    <definedName name="Total_from_ESE_Guarantee" localSheetId="42">'4010'!$I$37</definedName>
    <definedName name="Total_from_ESE_Guarantee" localSheetId="43">'4012'!$I$37</definedName>
    <definedName name="Total_from_ESE_Guarantee" localSheetId="44">'4013'!$I$37</definedName>
    <definedName name="Total_from_ESE_Guarantee" localSheetId="45">'4020'!$I$37</definedName>
    <definedName name="Total_from_ESE_Guarantee" localSheetId="46">'4021'!$I$37</definedName>
    <definedName name="Total_from_ESE_Guarantee" localSheetId="47">'4037'!$I$37</definedName>
    <definedName name="Total_from_ESE_Guarantee" localSheetId="48">#REF!</definedName>
    <definedName name="Total_from_ESE_Guarantee" localSheetId="49">'4041'!$I$37</definedName>
    <definedName name="Total_from_ESE_Guarantee" localSheetId="50">'4050'!$I$37</definedName>
    <definedName name="Total_from_ESE_Guarantee" localSheetId="51">'4051'!$I$37</definedName>
    <definedName name="Total_from_ESE_Guarantee" localSheetId="52">'4061'!$I$37</definedName>
    <definedName name="Total_from_ESE_Guarantee" localSheetId="53">'4072'!$I$37</definedName>
    <definedName name="Total_from_ESE_Guarantee" localSheetId="1">#REF!</definedName>
    <definedName name="Total_from_ESE_Guarantee" localSheetId="0">#REF!</definedName>
    <definedName name="Total_from_ESE_Guarantee" localSheetId="2">Notes!#REF!</definedName>
    <definedName name="Total_from_ESE_Guarantee">#REF!</definedName>
    <definedName name="Total_FTE_with_ESE_Services" localSheetId="3">'0054'!$B$37</definedName>
    <definedName name="Total_FTE_with_ESE_Services" localSheetId="4">'0642'!$B$37</definedName>
    <definedName name="Total_FTE_with_ESE_Services" localSheetId="5">'0664'!$B$37</definedName>
    <definedName name="Total_FTE_with_ESE_Services" localSheetId="6">'1461'!$B$37</definedName>
    <definedName name="Total_FTE_with_ESE_Services" localSheetId="7">'1571'!$B$37</definedName>
    <definedName name="Total_FTE_with_ESE_Services" localSheetId="8">'2521'!$B$37</definedName>
    <definedName name="Total_FTE_with_ESE_Services" localSheetId="9">'2531'!$B$37</definedName>
    <definedName name="Total_FTE_with_ESE_Services" localSheetId="10">'2641'!$B$37</definedName>
    <definedName name="Total_FTE_with_ESE_Services" localSheetId="11">'2791'!$B$37</definedName>
    <definedName name="Total_FTE_with_ESE_Services" localSheetId="12">'2801'!$B$37</definedName>
    <definedName name="Total_FTE_with_ESE_Services" localSheetId="13">'2911'!$B$37</definedName>
    <definedName name="Total_FTE_with_ESE_Services" localSheetId="14">'2941'!$B$37</definedName>
    <definedName name="Total_FTE_with_ESE_Services" localSheetId="15">'3083'!$B$37</definedName>
    <definedName name="Total_FTE_with_ESE_Services" localSheetId="16">'3345'!$B$37</definedName>
    <definedName name="Total_FTE_with_ESE_Services" localSheetId="17">'3347'!$B$37</definedName>
    <definedName name="Total_FTE_with_ESE_Services" localSheetId="18">'3381'!$B$37</definedName>
    <definedName name="Total_FTE_with_ESE_Services" localSheetId="19">'3382'!$B$37</definedName>
    <definedName name="Total_FTE_with_ESE_Services" localSheetId="20">'3384'!$B$37</definedName>
    <definedName name="Total_FTE_with_ESE_Services" localSheetId="21">'3385'!$B$37</definedName>
    <definedName name="Total_FTE_with_ESE_Services" localSheetId="22">'3386'!$B$37</definedName>
    <definedName name="Total_FTE_with_ESE_Services" localSheetId="23">'3391'!$B$37</definedName>
    <definedName name="Total_FTE_with_ESE_Services" localSheetId="24">'3394'!$B$37</definedName>
    <definedName name="Total_FTE_with_ESE_Services" localSheetId="25">'3395'!$B$37</definedName>
    <definedName name="Total_FTE_with_ESE_Services" localSheetId="26">'3396'!$B$37</definedName>
    <definedName name="Total_FTE_with_ESE_Services" localSheetId="27">'3398'!$B$37</definedName>
    <definedName name="Total_FTE_with_ESE_Services" localSheetId="28">'3400'!$B$37</definedName>
    <definedName name="Total_FTE_with_ESE_Services" localSheetId="29">'3401'!$B$37</definedName>
    <definedName name="Total_FTE_with_ESE_Services" localSheetId="30">'3413'!$B$37</definedName>
    <definedName name="Total_FTE_with_ESE_Services" localSheetId="31">'3421'!$B$37</definedName>
    <definedName name="Total_FTE_with_ESE_Services" localSheetId="32">'3431'!$B$37</definedName>
    <definedName name="Total_FTE_with_ESE_Services" localSheetId="33">'3441'!$B$37</definedName>
    <definedName name="Total_FTE_with_ESE_Services" localSheetId="34">'3443'!$B$37</definedName>
    <definedName name="Total_FTE_with_ESE_Services" localSheetId="35">'3924'!$B$37</definedName>
    <definedName name="Total_FTE_with_ESE_Services" localSheetId="36">'3941'!$B$37</definedName>
    <definedName name="Total_FTE_with_ESE_Services" localSheetId="37">'3961'!$B$37</definedName>
    <definedName name="Total_FTE_with_ESE_Services" localSheetId="38">'3971'!$B$37</definedName>
    <definedName name="Total_FTE_with_ESE_Services" localSheetId="39">'4000'!$B$37</definedName>
    <definedName name="Total_FTE_with_ESE_Services" localSheetId="40">'4001'!$B$37</definedName>
    <definedName name="Total_FTE_with_ESE_Services" localSheetId="41">'4002'!$B$37</definedName>
    <definedName name="Total_FTE_with_ESE_Services" localSheetId="42">'4010'!$B$37</definedName>
    <definedName name="Total_FTE_with_ESE_Services" localSheetId="43">'4012'!$B$37</definedName>
    <definedName name="Total_FTE_with_ESE_Services" localSheetId="44">'4013'!$B$37</definedName>
    <definedName name="Total_FTE_with_ESE_Services" localSheetId="45">'4020'!$B$37</definedName>
    <definedName name="Total_FTE_with_ESE_Services" localSheetId="46">'4021'!$B$37</definedName>
    <definedName name="Total_FTE_with_ESE_Services" localSheetId="47">'4037'!$B$37</definedName>
    <definedName name="Total_FTE_with_ESE_Services" localSheetId="48">#REF!</definedName>
    <definedName name="Total_FTE_with_ESE_Services" localSheetId="49">'4041'!$B$37</definedName>
    <definedName name="Total_FTE_with_ESE_Services" localSheetId="50">'4050'!$B$37</definedName>
    <definedName name="Total_FTE_with_ESE_Services" localSheetId="51">'4051'!$B$37</definedName>
    <definedName name="Total_FTE_with_ESE_Services" localSheetId="52">'4061'!$B$37</definedName>
    <definedName name="Total_FTE_with_ESE_Services" localSheetId="53">'4072'!$B$37</definedName>
    <definedName name="Total_FTE_with_ESE_Services" localSheetId="1">#REF!</definedName>
    <definedName name="Total_FTE_with_ESE_Services" localSheetId="0">#REF!</definedName>
    <definedName name="Total_FTE_with_ESE_Services" localSheetId="2">Notes!#REF!</definedName>
    <definedName name="Total_FTE_with_ESE_Services">#REF!</definedName>
    <definedName name="Totals" localSheetId="3">'0054'!$B$26</definedName>
    <definedName name="Totals" localSheetId="4">'0642'!$B$26</definedName>
    <definedName name="Totals" localSheetId="5">'0664'!$B$26</definedName>
    <definedName name="Totals" localSheetId="6">'1461'!$B$26</definedName>
    <definedName name="Totals" localSheetId="7">'1571'!$B$26</definedName>
    <definedName name="Totals" localSheetId="8">'2521'!$B$26</definedName>
    <definedName name="Totals" localSheetId="9">'2531'!$B$26</definedName>
    <definedName name="Totals" localSheetId="10">'2641'!$B$26</definedName>
    <definedName name="Totals" localSheetId="11">'2791'!$B$26</definedName>
    <definedName name="Totals" localSheetId="12">'2801'!$B$26</definedName>
    <definedName name="Totals" localSheetId="13">'2911'!$B$26</definedName>
    <definedName name="Totals" localSheetId="14">'2941'!$B$26</definedName>
    <definedName name="Totals" localSheetId="15">'3083'!$B$26</definedName>
    <definedName name="Totals" localSheetId="16">'3345'!$B$26</definedName>
    <definedName name="Totals" localSheetId="17">'3347'!$B$26</definedName>
    <definedName name="Totals" localSheetId="18">'3381'!$B$26</definedName>
    <definedName name="Totals" localSheetId="19">'3382'!$B$26</definedName>
    <definedName name="Totals" localSheetId="20">'3384'!$B$26</definedName>
    <definedName name="Totals" localSheetId="21">'3385'!$B$26</definedName>
    <definedName name="Totals" localSheetId="22">'3386'!$B$26</definedName>
    <definedName name="Totals" localSheetId="23">'3391'!$B$26</definedName>
    <definedName name="Totals" localSheetId="24">'3394'!$B$26</definedName>
    <definedName name="Totals" localSheetId="25">'3395'!$B$26</definedName>
    <definedName name="Totals" localSheetId="26">'3396'!$B$26</definedName>
    <definedName name="Totals" localSheetId="27">'3398'!$B$26</definedName>
    <definedName name="Totals" localSheetId="28">'3400'!$B$26</definedName>
    <definedName name="Totals" localSheetId="29">'3401'!$B$26</definedName>
    <definedName name="Totals" localSheetId="30">'3413'!$B$26</definedName>
    <definedName name="Totals" localSheetId="31">'3421'!$B$26</definedName>
    <definedName name="Totals" localSheetId="32">'3431'!$B$26</definedName>
    <definedName name="Totals" localSheetId="33">'3441'!$B$26</definedName>
    <definedName name="Totals" localSheetId="34">'3443'!$B$26</definedName>
    <definedName name="Totals" localSheetId="35">'3924'!$B$26</definedName>
    <definedName name="Totals" localSheetId="36">'3941'!$B$26</definedName>
    <definedName name="Totals" localSheetId="37">'3961'!$B$26</definedName>
    <definedName name="Totals" localSheetId="38">'3971'!$B$26</definedName>
    <definedName name="Totals" localSheetId="39">'4000'!$B$26</definedName>
    <definedName name="Totals" localSheetId="40">'4001'!$B$26</definedName>
    <definedName name="Totals" localSheetId="41">'4002'!$B$26</definedName>
    <definedName name="Totals" localSheetId="42">'4010'!$B$26</definedName>
    <definedName name="Totals" localSheetId="43">'4012'!$B$26</definedName>
    <definedName name="Totals" localSheetId="44">'4013'!$B$26</definedName>
    <definedName name="Totals" localSheetId="45">'4020'!$B$26</definedName>
    <definedName name="Totals" localSheetId="46">'4021'!$B$26</definedName>
    <definedName name="Totals" localSheetId="47">'4037'!$B$26</definedName>
    <definedName name="Totals" localSheetId="48">#REF!</definedName>
    <definedName name="Totals" localSheetId="49">'4041'!$B$26</definedName>
    <definedName name="Totals" localSheetId="50">'4050'!$B$26</definedName>
    <definedName name="Totals" localSheetId="51">'4051'!$B$26</definedName>
    <definedName name="Totals" localSheetId="52">'4061'!$B$26</definedName>
    <definedName name="Totals" localSheetId="53">'4072'!$B$26</definedName>
    <definedName name="Totals" localSheetId="1">#REF!</definedName>
    <definedName name="Totals" localSheetId="0">#REF!</definedName>
    <definedName name="Totals" localSheetId="2">Notes!#REF!</definedName>
    <definedName name="Totals">#REF!</definedName>
    <definedName name="Weighted_FTE____________b__x__c" localSheetId="3">'0054'!$K$8</definedName>
    <definedName name="Weighted_FTE____________b__x__c" localSheetId="4">'0642'!$K$8</definedName>
    <definedName name="Weighted_FTE____________b__x__c" localSheetId="5">'0664'!$K$8</definedName>
    <definedName name="Weighted_FTE____________b__x__c" localSheetId="6">'1461'!$K$8</definedName>
    <definedName name="Weighted_FTE____________b__x__c" localSheetId="7">'1571'!$K$8</definedName>
    <definedName name="Weighted_FTE____________b__x__c" localSheetId="8">'2521'!$K$8</definedName>
    <definedName name="Weighted_FTE____________b__x__c" localSheetId="9">'2531'!$K$8</definedName>
    <definedName name="Weighted_FTE____________b__x__c" localSheetId="10">'2641'!$K$8</definedName>
    <definedName name="Weighted_FTE____________b__x__c" localSheetId="11">'2791'!$K$8</definedName>
    <definedName name="Weighted_FTE____________b__x__c" localSheetId="12">'2801'!$K$8</definedName>
    <definedName name="Weighted_FTE____________b__x__c" localSheetId="13">'2911'!$K$8</definedName>
    <definedName name="Weighted_FTE____________b__x__c" localSheetId="14">'2941'!$K$8</definedName>
    <definedName name="Weighted_FTE____________b__x__c" localSheetId="15">'3083'!$K$8</definedName>
    <definedName name="Weighted_FTE____________b__x__c" localSheetId="16">'3345'!$K$8</definedName>
    <definedName name="Weighted_FTE____________b__x__c" localSheetId="17">'3347'!$K$8</definedName>
    <definedName name="Weighted_FTE____________b__x__c" localSheetId="18">'3381'!$K$8</definedName>
    <definedName name="Weighted_FTE____________b__x__c" localSheetId="19">'3382'!$K$8</definedName>
    <definedName name="Weighted_FTE____________b__x__c" localSheetId="20">'3384'!$K$8</definedName>
    <definedName name="Weighted_FTE____________b__x__c" localSheetId="21">'3385'!$K$8</definedName>
    <definedName name="Weighted_FTE____________b__x__c" localSheetId="22">'3386'!$K$8</definedName>
    <definedName name="Weighted_FTE____________b__x__c" localSheetId="23">'3391'!$K$8</definedName>
    <definedName name="Weighted_FTE____________b__x__c" localSheetId="24">'3394'!$K$8</definedName>
    <definedName name="Weighted_FTE____________b__x__c" localSheetId="25">'3395'!$K$8</definedName>
    <definedName name="Weighted_FTE____________b__x__c" localSheetId="26">'3396'!$K$8</definedName>
    <definedName name="Weighted_FTE____________b__x__c" localSheetId="27">'3398'!$K$8</definedName>
    <definedName name="Weighted_FTE____________b__x__c" localSheetId="28">'3400'!$K$8</definedName>
    <definedName name="Weighted_FTE____________b__x__c" localSheetId="29">'3401'!$K$8</definedName>
    <definedName name="Weighted_FTE____________b__x__c" localSheetId="30">'3413'!$K$8</definedName>
    <definedName name="Weighted_FTE____________b__x__c" localSheetId="31">'3421'!$K$8</definedName>
    <definedName name="Weighted_FTE____________b__x__c" localSheetId="32">'3431'!$K$8</definedName>
    <definedName name="Weighted_FTE____________b__x__c" localSheetId="33">'3441'!$K$8</definedName>
    <definedName name="Weighted_FTE____________b__x__c" localSheetId="34">'3443'!$K$8</definedName>
    <definedName name="Weighted_FTE____________b__x__c" localSheetId="35">'3924'!$K$8</definedName>
    <definedName name="Weighted_FTE____________b__x__c" localSheetId="36">'3941'!$K$8</definedName>
    <definedName name="Weighted_FTE____________b__x__c" localSheetId="37">'3961'!$K$8</definedName>
    <definedName name="Weighted_FTE____________b__x__c" localSheetId="38">'3971'!$K$8</definedName>
    <definedName name="Weighted_FTE____________b__x__c" localSheetId="39">'4000'!$K$8</definedName>
    <definedName name="Weighted_FTE____________b__x__c" localSheetId="40">'4001'!$K$8</definedName>
    <definedName name="Weighted_FTE____________b__x__c" localSheetId="41">'4002'!$K$8</definedName>
    <definedName name="Weighted_FTE____________b__x__c" localSheetId="42">'4010'!$K$8</definedName>
    <definedName name="Weighted_FTE____________b__x__c" localSheetId="43">'4012'!$K$8</definedName>
    <definedName name="Weighted_FTE____________b__x__c" localSheetId="44">'4013'!$K$8</definedName>
    <definedName name="Weighted_FTE____________b__x__c" localSheetId="45">'4020'!$K$8</definedName>
    <definedName name="Weighted_FTE____________b__x__c" localSheetId="46">'4021'!$K$8</definedName>
    <definedName name="Weighted_FTE____________b__x__c" localSheetId="47">'4037'!$K$8</definedName>
    <definedName name="Weighted_FTE____________b__x__c" localSheetId="48">#REF!</definedName>
    <definedName name="Weighted_FTE____________b__x__c" localSheetId="49">'4041'!$K$8</definedName>
    <definedName name="Weighted_FTE____________b__x__c" localSheetId="50">'4050'!$K$8</definedName>
    <definedName name="Weighted_FTE____________b__x__c" localSheetId="51">'4051'!$K$8</definedName>
    <definedName name="Weighted_FTE____________b__x__c" localSheetId="52">'4061'!$K$8</definedName>
    <definedName name="Weighted_FTE____________b__x__c" localSheetId="53">'4072'!$K$8</definedName>
    <definedName name="Weighted_FTE____________b__x__c" localSheetId="1">#REF!</definedName>
    <definedName name="Weighted_FTE____________b__x__c" localSheetId="0">#REF!</definedName>
    <definedName name="Weighted_FTE____________b__x__c" localSheetId="2">Notes!#REF!</definedName>
    <definedName name="Weighted_FTE____________b__x__c">#REF!</definedName>
    <definedName name="Weighted_FTE__From_Section_1" localSheetId="3">'0054'!$C$46</definedName>
    <definedName name="Weighted_FTE__From_Section_1" localSheetId="4">'0642'!$C$46</definedName>
    <definedName name="Weighted_FTE__From_Section_1" localSheetId="5">'0664'!$C$46</definedName>
    <definedName name="Weighted_FTE__From_Section_1" localSheetId="6">'1461'!$C$46</definedName>
    <definedName name="Weighted_FTE__From_Section_1" localSheetId="7">'1571'!$C$46</definedName>
    <definedName name="Weighted_FTE__From_Section_1" localSheetId="8">'2521'!$C$46</definedName>
    <definedName name="Weighted_FTE__From_Section_1" localSheetId="9">'2531'!$C$46</definedName>
    <definedName name="Weighted_FTE__From_Section_1" localSheetId="10">'2641'!$C$46</definedName>
    <definedName name="Weighted_FTE__From_Section_1" localSheetId="11">'2791'!$C$46</definedName>
    <definedName name="Weighted_FTE__From_Section_1" localSheetId="12">'2801'!$C$46</definedName>
    <definedName name="Weighted_FTE__From_Section_1" localSheetId="13">'2911'!$C$46</definedName>
    <definedName name="Weighted_FTE__From_Section_1" localSheetId="14">'2941'!$C$46</definedName>
    <definedName name="Weighted_FTE__From_Section_1" localSheetId="15">'3083'!$C$46</definedName>
    <definedName name="Weighted_FTE__From_Section_1" localSheetId="16">'3345'!$C$46</definedName>
    <definedName name="Weighted_FTE__From_Section_1" localSheetId="17">'3347'!$C$46</definedName>
    <definedName name="Weighted_FTE__From_Section_1" localSheetId="18">'3381'!$C$46</definedName>
    <definedName name="Weighted_FTE__From_Section_1" localSheetId="19">'3382'!$C$46</definedName>
    <definedName name="Weighted_FTE__From_Section_1" localSheetId="20">'3384'!$C$46</definedName>
    <definedName name="Weighted_FTE__From_Section_1" localSheetId="21">'3385'!$C$46</definedName>
    <definedName name="Weighted_FTE__From_Section_1" localSheetId="22">'3386'!$C$46</definedName>
    <definedName name="Weighted_FTE__From_Section_1" localSheetId="23">'3391'!$C$46</definedName>
    <definedName name="Weighted_FTE__From_Section_1" localSheetId="24">'3394'!$C$46</definedName>
    <definedName name="Weighted_FTE__From_Section_1" localSheetId="25">'3395'!$C$46</definedName>
    <definedName name="Weighted_FTE__From_Section_1" localSheetId="26">'3396'!$C$46</definedName>
    <definedName name="Weighted_FTE__From_Section_1" localSheetId="27">'3398'!$C$46</definedName>
    <definedName name="Weighted_FTE__From_Section_1" localSheetId="28">'3400'!$C$46</definedName>
    <definedName name="Weighted_FTE__From_Section_1" localSheetId="29">'3401'!$C$46</definedName>
    <definedName name="Weighted_FTE__From_Section_1" localSheetId="30">'3413'!$C$46</definedName>
    <definedName name="Weighted_FTE__From_Section_1" localSheetId="31">'3421'!$C$46</definedName>
    <definedName name="Weighted_FTE__From_Section_1" localSheetId="32">'3431'!$C$46</definedName>
    <definedName name="Weighted_FTE__From_Section_1" localSheetId="33">'3441'!$C$46</definedName>
    <definedName name="Weighted_FTE__From_Section_1" localSheetId="34">'3443'!$C$46</definedName>
    <definedName name="Weighted_FTE__From_Section_1" localSheetId="35">'3924'!$C$46</definedName>
    <definedName name="Weighted_FTE__From_Section_1" localSheetId="36">'3941'!$C$46</definedName>
    <definedName name="Weighted_FTE__From_Section_1" localSheetId="37">'3961'!$C$46</definedName>
    <definedName name="Weighted_FTE__From_Section_1" localSheetId="38">'3971'!$C$46</definedName>
    <definedName name="Weighted_FTE__From_Section_1" localSheetId="39">'4000'!$C$46</definedName>
    <definedName name="Weighted_FTE__From_Section_1" localSheetId="40">'4001'!$C$46</definedName>
    <definedName name="Weighted_FTE__From_Section_1" localSheetId="41">'4002'!$C$46</definedName>
    <definedName name="Weighted_FTE__From_Section_1" localSheetId="42">'4010'!$C$46</definedName>
    <definedName name="Weighted_FTE__From_Section_1" localSheetId="43">'4012'!$C$46</definedName>
    <definedName name="Weighted_FTE__From_Section_1" localSheetId="44">'4013'!$C$46</definedName>
    <definedName name="Weighted_FTE__From_Section_1" localSheetId="45">'4020'!$C$46</definedName>
    <definedName name="Weighted_FTE__From_Section_1" localSheetId="46">'4021'!$C$46</definedName>
    <definedName name="Weighted_FTE__From_Section_1" localSheetId="47">'4037'!$C$46</definedName>
    <definedName name="Weighted_FTE__From_Section_1" localSheetId="48">#REF!</definedName>
    <definedName name="Weighted_FTE__From_Section_1" localSheetId="49">'4041'!$C$46</definedName>
    <definedName name="Weighted_FTE__From_Section_1" localSheetId="50">'4050'!$C$46</definedName>
    <definedName name="Weighted_FTE__From_Section_1" localSheetId="51">'4051'!$C$46</definedName>
    <definedName name="Weighted_FTE__From_Section_1" localSheetId="52">'4061'!$C$46</definedName>
    <definedName name="Weighted_FTE__From_Section_1" localSheetId="53">'4072'!$C$46</definedName>
    <definedName name="Weighted_FTE__From_Section_1" localSheetId="1">#REF!</definedName>
    <definedName name="Weighted_FTE__From_Section_1" localSheetId="0">#REF!</definedName>
    <definedName name="Weighted_FTE__From_Section_1" localSheetId="2">Notes!#REF!</definedName>
    <definedName name="Weighted_FTE__From_Section_1">#REF!</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53" hidden="1">{#N/A,#N/A,FALSE,"Summation";#N/A,#N/A,FALSE,"BSA";#N/A,#N/A,FALSE,"Detail1";#N/A,#N/A,FALSE,"Detail2";#N/A,#N/A,FALSE,"Detail3";#N/A,#N/A,FALSE,"WFTE_Summary";#N/A,#N/A,FALSE,"Funded_WFTE";#N/A,#N/A,FALSE,"PYADJ96"}</definedName>
    <definedName name="wrn.Base._.Data._.Comparison." localSheetId="1" hidden="1">{#N/A,#N/A,FALSE,"Summation";#N/A,#N/A,FALSE,"BSA";#N/A,#N/A,FALSE,"Detail1";#N/A,#N/A,FALSE,"Detail2";#N/A,#N/A,FALSE,"Detail3";#N/A,#N/A,FALSE,"WFTE_Summary";#N/A,#N/A,FALSE,"Funded_WFTE";#N/A,#N/A,FALSE,"PYADJ96"}</definedName>
    <definedName name="wrn.Base._.Data._.Comparison." localSheetId="0"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44525"/>
</workbook>
</file>

<file path=xl/calcChain.xml><?xml version="1.0" encoding="utf-8"?>
<calcChain xmlns="http://schemas.openxmlformats.org/spreadsheetml/2006/main">
  <c r="D113" i="99" l="1"/>
  <c r="C73" i="99" l="1"/>
  <c r="G36" i="34"/>
  <c r="G35" i="34"/>
  <c r="G34" i="34"/>
  <c r="G33" i="34"/>
  <c r="G32" i="34"/>
  <c r="G31" i="34"/>
  <c r="G30" i="34"/>
  <c r="G29" i="34"/>
  <c r="G28" i="34"/>
  <c r="G25" i="34"/>
  <c r="G24" i="34"/>
  <c r="G23" i="34"/>
  <c r="G22" i="34"/>
  <c r="G21" i="34"/>
  <c r="G20" i="34"/>
  <c r="G19" i="34"/>
  <c r="G18" i="34"/>
  <c r="G17" i="34"/>
  <c r="G16" i="34"/>
  <c r="G15" i="34"/>
  <c r="G14" i="34"/>
  <c r="G13" i="34"/>
  <c r="G12" i="34"/>
  <c r="G11" i="34"/>
  <c r="G36" i="35"/>
  <c r="G35" i="35"/>
  <c r="G34" i="35"/>
  <c r="G33" i="35"/>
  <c r="G32" i="35"/>
  <c r="G31" i="35"/>
  <c r="G30" i="35"/>
  <c r="G29" i="35"/>
  <c r="G28" i="35"/>
  <c r="G25" i="35"/>
  <c r="G24" i="35"/>
  <c r="G23" i="35"/>
  <c r="G22" i="35"/>
  <c r="G21" i="35"/>
  <c r="G20" i="35"/>
  <c r="G19" i="35"/>
  <c r="G18" i="35"/>
  <c r="G17" i="35"/>
  <c r="G16" i="35"/>
  <c r="G15" i="35"/>
  <c r="G14" i="35"/>
  <c r="G13" i="35"/>
  <c r="G12" i="35"/>
  <c r="G11" i="35"/>
  <c r="G36" i="36"/>
  <c r="G35" i="36"/>
  <c r="G34" i="36"/>
  <c r="G33" i="36"/>
  <c r="G32" i="36"/>
  <c r="G31" i="36"/>
  <c r="G30" i="36"/>
  <c r="G29" i="36"/>
  <c r="G28" i="36"/>
  <c r="G25" i="36"/>
  <c r="G24" i="36"/>
  <c r="G23" i="36"/>
  <c r="G22" i="36"/>
  <c r="G21" i="36"/>
  <c r="G20" i="36"/>
  <c r="G19" i="36"/>
  <c r="G18" i="36"/>
  <c r="G17" i="36"/>
  <c r="G16" i="36"/>
  <c r="G15" i="36"/>
  <c r="G14" i="36"/>
  <c r="G13" i="36"/>
  <c r="G12" i="36"/>
  <c r="G11" i="36"/>
  <c r="G36" i="37"/>
  <c r="G35" i="37"/>
  <c r="G34" i="37"/>
  <c r="G33" i="37"/>
  <c r="G32" i="37"/>
  <c r="G31" i="37"/>
  <c r="G30" i="37"/>
  <c r="G29" i="37"/>
  <c r="G28" i="37"/>
  <c r="G25" i="37"/>
  <c r="G24" i="37"/>
  <c r="G23" i="37"/>
  <c r="G22" i="37"/>
  <c r="G21" i="37"/>
  <c r="G20" i="37"/>
  <c r="G19" i="37"/>
  <c r="G18" i="37"/>
  <c r="G17" i="37"/>
  <c r="G16" i="37"/>
  <c r="G15" i="37"/>
  <c r="G14" i="37"/>
  <c r="G13" i="37"/>
  <c r="G12" i="37"/>
  <c r="G11" i="37"/>
  <c r="G36" i="38"/>
  <c r="G35" i="38"/>
  <c r="G34" i="38"/>
  <c r="G33" i="38"/>
  <c r="G32" i="38"/>
  <c r="G31" i="38"/>
  <c r="G30" i="38"/>
  <c r="G29" i="38"/>
  <c r="G28" i="38"/>
  <c r="G25" i="38"/>
  <c r="G24" i="38"/>
  <c r="G23" i="38"/>
  <c r="G22" i="38"/>
  <c r="G21" i="38"/>
  <c r="G20" i="38"/>
  <c r="G19" i="38"/>
  <c r="G18" i="38"/>
  <c r="G17" i="38"/>
  <c r="G16" i="38"/>
  <c r="G15" i="38"/>
  <c r="G14" i="38"/>
  <c r="G13" i="38"/>
  <c r="G12" i="38"/>
  <c r="G11" i="38"/>
  <c r="G36" i="39"/>
  <c r="G35" i="39"/>
  <c r="G34" i="39"/>
  <c r="G33" i="39"/>
  <c r="G32" i="39"/>
  <c r="G31" i="39"/>
  <c r="G30" i="39"/>
  <c r="G29" i="39"/>
  <c r="G28" i="39"/>
  <c r="G25" i="39"/>
  <c r="G24" i="39"/>
  <c r="G23" i="39"/>
  <c r="G22" i="39"/>
  <c r="G21" i="39"/>
  <c r="G20" i="39"/>
  <c r="G19" i="39"/>
  <c r="G18" i="39"/>
  <c r="G17" i="39"/>
  <c r="G16" i="39"/>
  <c r="G15" i="39"/>
  <c r="G14" i="39"/>
  <c r="G13" i="39"/>
  <c r="G12" i="39"/>
  <c r="G11" i="39"/>
  <c r="G36" i="40"/>
  <c r="G35" i="40"/>
  <c r="G34" i="40"/>
  <c r="G33" i="40"/>
  <c r="G32" i="40"/>
  <c r="G31" i="40"/>
  <c r="G30" i="40"/>
  <c r="G29" i="40"/>
  <c r="G28" i="40"/>
  <c r="G25" i="40"/>
  <c r="G24" i="40"/>
  <c r="G23" i="40"/>
  <c r="G22" i="40"/>
  <c r="G21" i="40"/>
  <c r="G20" i="40"/>
  <c r="G19" i="40"/>
  <c r="G18" i="40"/>
  <c r="G17" i="40"/>
  <c r="G16" i="40"/>
  <c r="G15" i="40"/>
  <c r="G14" i="40"/>
  <c r="G13" i="40"/>
  <c r="G12" i="40"/>
  <c r="G11" i="40"/>
  <c r="G36" i="42"/>
  <c r="G35" i="42"/>
  <c r="G34" i="42"/>
  <c r="G33" i="42"/>
  <c r="G32" i="42"/>
  <c r="G31" i="42"/>
  <c r="G30" i="42"/>
  <c r="G29" i="42"/>
  <c r="G28" i="42"/>
  <c r="G25" i="42"/>
  <c r="G24" i="42"/>
  <c r="G23" i="42"/>
  <c r="G22" i="42"/>
  <c r="G21" i="42"/>
  <c r="G20" i="42"/>
  <c r="G19" i="42"/>
  <c r="G18" i="42"/>
  <c r="G17" i="42"/>
  <c r="G16" i="42"/>
  <c r="G15" i="42"/>
  <c r="G14" i="42"/>
  <c r="G13" i="42"/>
  <c r="G12" i="42"/>
  <c r="G11" i="42"/>
  <c r="G36" i="43"/>
  <c r="G35" i="43"/>
  <c r="G34" i="43"/>
  <c r="G33" i="43"/>
  <c r="G32" i="43"/>
  <c r="G31" i="43"/>
  <c r="G30" i="43"/>
  <c r="G29" i="43"/>
  <c r="G28" i="43"/>
  <c r="G25" i="43"/>
  <c r="G24" i="43"/>
  <c r="G23" i="43"/>
  <c r="G22" i="43"/>
  <c r="G21" i="43"/>
  <c r="G20" i="43"/>
  <c r="G19" i="43"/>
  <c r="G18" i="43"/>
  <c r="G17" i="43"/>
  <c r="G16" i="43"/>
  <c r="G15" i="43"/>
  <c r="G14" i="43"/>
  <c r="G13" i="43"/>
  <c r="G12" i="43"/>
  <c r="G11" i="43"/>
  <c r="G36" i="44"/>
  <c r="G35" i="44"/>
  <c r="G34" i="44"/>
  <c r="G33" i="44"/>
  <c r="G32" i="44"/>
  <c r="G31" i="44"/>
  <c r="G30" i="44"/>
  <c r="G29" i="44"/>
  <c r="G28" i="44"/>
  <c r="G25" i="44"/>
  <c r="G24" i="44"/>
  <c r="G23" i="44"/>
  <c r="G22" i="44"/>
  <c r="G21" i="44"/>
  <c r="G20" i="44"/>
  <c r="G19" i="44"/>
  <c r="G18" i="44"/>
  <c r="G17" i="44"/>
  <c r="G16" i="44"/>
  <c r="G15" i="44"/>
  <c r="G14" i="44"/>
  <c r="G13" i="44"/>
  <c r="G12" i="44"/>
  <c r="G11" i="44"/>
  <c r="G36" i="45"/>
  <c r="G35" i="45"/>
  <c r="G34" i="45"/>
  <c r="G33" i="45"/>
  <c r="G32" i="45"/>
  <c r="G31" i="45"/>
  <c r="G30" i="45"/>
  <c r="G29" i="45"/>
  <c r="G28" i="45"/>
  <c r="G25" i="45"/>
  <c r="G24" i="45"/>
  <c r="G23" i="45"/>
  <c r="G22" i="45"/>
  <c r="G21" i="45"/>
  <c r="G20" i="45"/>
  <c r="G19" i="45"/>
  <c r="G18" i="45"/>
  <c r="G17" i="45"/>
  <c r="G16" i="45"/>
  <c r="G15" i="45"/>
  <c r="G14" i="45"/>
  <c r="G13" i="45"/>
  <c r="G12" i="45"/>
  <c r="G11" i="45"/>
  <c r="G36" i="46"/>
  <c r="G35" i="46"/>
  <c r="G34" i="46"/>
  <c r="G33" i="46"/>
  <c r="G32" i="46"/>
  <c r="G31" i="46"/>
  <c r="G30" i="46"/>
  <c r="G29" i="46"/>
  <c r="G28" i="46"/>
  <c r="G25" i="46"/>
  <c r="G24" i="46"/>
  <c r="G23" i="46"/>
  <c r="G22" i="46"/>
  <c r="G21" i="46"/>
  <c r="G20" i="46"/>
  <c r="G19" i="46"/>
  <c r="G18" i="46"/>
  <c r="G17" i="46"/>
  <c r="G16" i="46"/>
  <c r="G15" i="46"/>
  <c r="G14" i="46"/>
  <c r="G13" i="46"/>
  <c r="G12" i="46"/>
  <c r="G11" i="46"/>
  <c r="G36" i="48"/>
  <c r="G35" i="48"/>
  <c r="G34" i="48"/>
  <c r="G33" i="48"/>
  <c r="G32" i="48"/>
  <c r="G31" i="48"/>
  <c r="G30" i="48"/>
  <c r="G29" i="48"/>
  <c r="G28" i="48"/>
  <c r="G25" i="48"/>
  <c r="G24" i="48"/>
  <c r="G23" i="48"/>
  <c r="G22" i="48"/>
  <c r="G21" i="48"/>
  <c r="G20" i="48"/>
  <c r="G19" i="48"/>
  <c r="G18" i="48"/>
  <c r="G17" i="48"/>
  <c r="G16" i="48"/>
  <c r="G15" i="48"/>
  <c r="G14" i="48"/>
  <c r="G13" i="48"/>
  <c r="G12" i="48"/>
  <c r="G11" i="48"/>
  <c r="G36" i="49"/>
  <c r="G35" i="49"/>
  <c r="G34" i="49"/>
  <c r="G33" i="49"/>
  <c r="G32" i="49"/>
  <c r="G31" i="49"/>
  <c r="G30" i="49"/>
  <c r="G29" i="49"/>
  <c r="G28" i="49"/>
  <c r="G25" i="49"/>
  <c r="G24" i="49"/>
  <c r="G23" i="49"/>
  <c r="G22" i="49"/>
  <c r="G21" i="49"/>
  <c r="G20" i="49"/>
  <c r="G19" i="49"/>
  <c r="G18" i="49"/>
  <c r="G17" i="49"/>
  <c r="G16" i="49"/>
  <c r="G15" i="49"/>
  <c r="G14" i="49"/>
  <c r="G13" i="49"/>
  <c r="G12" i="49"/>
  <c r="G11" i="49"/>
  <c r="G36" i="50"/>
  <c r="G35" i="50"/>
  <c r="G34" i="50"/>
  <c r="G33" i="50"/>
  <c r="G32" i="50"/>
  <c r="G31" i="50"/>
  <c r="G30" i="50"/>
  <c r="G29" i="50"/>
  <c r="G28" i="50"/>
  <c r="G25" i="50"/>
  <c r="G24" i="50"/>
  <c r="G23" i="50"/>
  <c r="G22" i="50"/>
  <c r="G21" i="50"/>
  <c r="G20" i="50"/>
  <c r="G19" i="50"/>
  <c r="G18" i="50"/>
  <c r="G17" i="50"/>
  <c r="G16" i="50"/>
  <c r="G15" i="50"/>
  <c r="G14" i="50"/>
  <c r="G13" i="50"/>
  <c r="G12" i="50"/>
  <c r="G11" i="50"/>
  <c r="G36" i="51"/>
  <c r="G35" i="51"/>
  <c r="G34" i="51"/>
  <c r="G33" i="51"/>
  <c r="G32" i="51"/>
  <c r="G31" i="51"/>
  <c r="G30" i="51"/>
  <c r="G29" i="51"/>
  <c r="G28" i="51"/>
  <c r="G25" i="51"/>
  <c r="G24" i="51"/>
  <c r="G23" i="51"/>
  <c r="G22" i="51"/>
  <c r="G21" i="51"/>
  <c r="G20" i="51"/>
  <c r="G19" i="51"/>
  <c r="G18" i="51"/>
  <c r="G17" i="51"/>
  <c r="G16" i="51"/>
  <c r="G15" i="51"/>
  <c r="G14" i="51"/>
  <c r="G13" i="51"/>
  <c r="G12" i="51"/>
  <c r="G11" i="51"/>
  <c r="G36" i="106"/>
  <c r="G35" i="106"/>
  <c r="G34" i="106"/>
  <c r="G33" i="106"/>
  <c r="G32" i="106"/>
  <c r="G31" i="106"/>
  <c r="G30" i="106"/>
  <c r="G29" i="106"/>
  <c r="G28" i="106"/>
  <c r="G25" i="106"/>
  <c r="G24" i="106"/>
  <c r="G23" i="106"/>
  <c r="G22" i="106"/>
  <c r="G21" i="106"/>
  <c r="G20" i="106"/>
  <c r="G19" i="106"/>
  <c r="G18" i="106"/>
  <c r="G17" i="106"/>
  <c r="G16" i="106"/>
  <c r="G15" i="106"/>
  <c r="G14" i="106"/>
  <c r="G13" i="106"/>
  <c r="G12" i="106"/>
  <c r="G11" i="106"/>
  <c r="G36" i="53"/>
  <c r="G35" i="53"/>
  <c r="G34" i="53"/>
  <c r="G33" i="53"/>
  <c r="G32" i="53"/>
  <c r="G31" i="53"/>
  <c r="G30" i="53"/>
  <c r="G29" i="53"/>
  <c r="G28" i="53"/>
  <c r="G25" i="53"/>
  <c r="G24" i="53"/>
  <c r="G23" i="53"/>
  <c r="G22" i="53"/>
  <c r="G21" i="53"/>
  <c r="G20" i="53"/>
  <c r="G19" i="53"/>
  <c r="G18" i="53"/>
  <c r="G17" i="53"/>
  <c r="G16" i="53"/>
  <c r="G15" i="53"/>
  <c r="G14" i="53"/>
  <c r="G13" i="53"/>
  <c r="G12" i="53"/>
  <c r="G11" i="53"/>
  <c r="G36" i="54"/>
  <c r="G35" i="54"/>
  <c r="G34" i="54"/>
  <c r="G33" i="54"/>
  <c r="G32" i="54"/>
  <c r="G31" i="54"/>
  <c r="G30" i="54"/>
  <c r="G29" i="54"/>
  <c r="G28" i="54"/>
  <c r="G25" i="54"/>
  <c r="G24" i="54"/>
  <c r="G23" i="54"/>
  <c r="G22" i="54"/>
  <c r="G21" i="54"/>
  <c r="G20" i="54"/>
  <c r="G19" i="54"/>
  <c r="G18" i="54"/>
  <c r="G17" i="54"/>
  <c r="G16" i="54"/>
  <c r="G15" i="54"/>
  <c r="G14" i="54"/>
  <c r="G13" i="54"/>
  <c r="G12" i="54"/>
  <c r="G11" i="54"/>
  <c r="G36" i="55"/>
  <c r="G35" i="55"/>
  <c r="G34" i="55"/>
  <c r="G33" i="55"/>
  <c r="G32" i="55"/>
  <c r="G31" i="55"/>
  <c r="G30" i="55"/>
  <c r="G29" i="55"/>
  <c r="G28" i="55"/>
  <c r="G25" i="55"/>
  <c r="G24" i="55"/>
  <c r="G23" i="55"/>
  <c r="G22" i="55"/>
  <c r="G21" i="55"/>
  <c r="G20" i="55"/>
  <c r="G19" i="55"/>
  <c r="G18" i="55"/>
  <c r="G17" i="55"/>
  <c r="G16" i="55"/>
  <c r="G15" i="55"/>
  <c r="G14" i="55"/>
  <c r="G13" i="55"/>
  <c r="G12" i="55"/>
  <c r="G11" i="55"/>
  <c r="G36" i="57"/>
  <c r="G35" i="57"/>
  <c r="G34" i="57"/>
  <c r="G33" i="57"/>
  <c r="G32" i="57"/>
  <c r="G31" i="57"/>
  <c r="G30" i="57"/>
  <c r="G29" i="57"/>
  <c r="G28" i="57"/>
  <c r="G25" i="57"/>
  <c r="G24" i="57"/>
  <c r="G23" i="57"/>
  <c r="G22" i="57"/>
  <c r="G21" i="57"/>
  <c r="G20" i="57"/>
  <c r="G19" i="57"/>
  <c r="G18" i="57"/>
  <c r="G17" i="57"/>
  <c r="G16" i="57"/>
  <c r="G15" i="57"/>
  <c r="G14" i="57"/>
  <c r="G13" i="57"/>
  <c r="G12" i="57"/>
  <c r="G11" i="57"/>
  <c r="G36" i="58"/>
  <c r="G35" i="58"/>
  <c r="G34" i="58"/>
  <c r="G33" i="58"/>
  <c r="G32" i="58"/>
  <c r="G31" i="58"/>
  <c r="G30" i="58"/>
  <c r="G29" i="58"/>
  <c r="G28" i="58"/>
  <c r="G25" i="58"/>
  <c r="G24" i="58"/>
  <c r="G23" i="58"/>
  <c r="G22" i="58"/>
  <c r="G21" i="58"/>
  <c r="G20" i="58"/>
  <c r="G19" i="58"/>
  <c r="G18" i="58"/>
  <c r="G17" i="58"/>
  <c r="G16" i="58"/>
  <c r="G15" i="58"/>
  <c r="G14" i="58"/>
  <c r="G13" i="58"/>
  <c r="G12" i="58"/>
  <c r="G11" i="58"/>
  <c r="G36" i="59"/>
  <c r="G35" i="59"/>
  <c r="G34" i="59"/>
  <c r="G33" i="59"/>
  <c r="G32" i="59"/>
  <c r="G31" i="59"/>
  <c r="G30" i="59"/>
  <c r="G29" i="59"/>
  <c r="G28" i="59"/>
  <c r="G25" i="59"/>
  <c r="G24" i="59"/>
  <c r="G23" i="59"/>
  <c r="G22" i="59"/>
  <c r="G21" i="59"/>
  <c r="G20" i="59"/>
  <c r="G19" i="59"/>
  <c r="G18" i="59"/>
  <c r="G17" i="59"/>
  <c r="G16" i="59"/>
  <c r="G15" i="59"/>
  <c r="G14" i="59"/>
  <c r="G13" i="59"/>
  <c r="G12" i="59"/>
  <c r="G11" i="59"/>
  <c r="G36" i="60"/>
  <c r="G35" i="60"/>
  <c r="G34" i="60"/>
  <c r="G33" i="60"/>
  <c r="G32" i="60"/>
  <c r="G31" i="60"/>
  <c r="G30" i="60"/>
  <c r="G29" i="60"/>
  <c r="G28" i="60"/>
  <c r="G25" i="60"/>
  <c r="G24" i="60"/>
  <c r="G23" i="60"/>
  <c r="G22" i="60"/>
  <c r="G21" i="60"/>
  <c r="G20" i="60"/>
  <c r="G19" i="60"/>
  <c r="G18" i="60"/>
  <c r="G17" i="60"/>
  <c r="G16" i="60"/>
  <c r="G15" i="60"/>
  <c r="G14" i="60"/>
  <c r="G13" i="60"/>
  <c r="G12" i="60"/>
  <c r="G11" i="60"/>
  <c r="G36" i="61"/>
  <c r="G35" i="61"/>
  <c r="G34" i="61"/>
  <c r="G33" i="61"/>
  <c r="G32" i="61"/>
  <c r="G31" i="61"/>
  <c r="G30" i="61"/>
  <c r="G29" i="61"/>
  <c r="G28" i="61"/>
  <c r="G25" i="61"/>
  <c r="G24" i="61"/>
  <c r="G23" i="61"/>
  <c r="G22" i="61"/>
  <c r="G21" i="61"/>
  <c r="G20" i="61"/>
  <c r="G19" i="61"/>
  <c r="G18" i="61"/>
  <c r="G17" i="61"/>
  <c r="G16" i="61"/>
  <c r="G15" i="61"/>
  <c r="G14" i="61"/>
  <c r="G13" i="61"/>
  <c r="G12" i="61"/>
  <c r="G11" i="61"/>
  <c r="G36" i="62"/>
  <c r="G35" i="62"/>
  <c r="G34" i="62"/>
  <c r="G33" i="62"/>
  <c r="G32" i="62"/>
  <c r="G31" i="62"/>
  <c r="G30" i="62"/>
  <c r="G29" i="62"/>
  <c r="G28" i="62"/>
  <c r="G25" i="62"/>
  <c r="G24" i="62"/>
  <c r="G23" i="62"/>
  <c r="G22" i="62"/>
  <c r="G21" i="62"/>
  <c r="G20" i="62"/>
  <c r="G19" i="62"/>
  <c r="G18" i="62"/>
  <c r="G17" i="62"/>
  <c r="G16" i="62"/>
  <c r="G15" i="62"/>
  <c r="G14" i="62"/>
  <c r="G13" i="62"/>
  <c r="G12" i="62"/>
  <c r="G11" i="62"/>
  <c r="G36" i="64"/>
  <c r="G35" i="64"/>
  <c r="G34" i="64"/>
  <c r="G33" i="64"/>
  <c r="G32" i="64"/>
  <c r="G31" i="64"/>
  <c r="G30" i="64"/>
  <c r="G29" i="64"/>
  <c r="G28" i="64"/>
  <c r="G25" i="64"/>
  <c r="G24" i="64"/>
  <c r="G23" i="64"/>
  <c r="G22" i="64"/>
  <c r="G21" i="64"/>
  <c r="G20" i="64"/>
  <c r="G19" i="64"/>
  <c r="G18" i="64"/>
  <c r="G17" i="64"/>
  <c r="G16" i="64"/>
  <c r="G15" i="64"/>
  <c r="G14" i="64"/>
  <c r="G13" i="64"/>
  <c r="G12" i="64"/>
  <c r="G11" i="64"/>
  <c r="G36" i="65"/>
  <c r="G35" i="65"/>
  <c r="G34" i="65"/>
  <c r="G33" i="65"/>
  <c r="G32" i="65"/>
  <c r="G31" i="65"/>
  <c r="G30" i="65"/>
  <c r="G29" i="65"/>
  <c r="G28" i="65"/>
  <c r="G25" i="65"/>
  <c r="G24" i="65"/>
  <c r="G23" i="65"/>
  <c r="G22" i="65"/>
  <c r="G21" i="65"/>
  <c r="G20" i="65"/>
  <c r="G19" i="65"/>
  <c r="G18" i="65"/>
  <c r="G17" i="65"/>
  <c r="G16" i="65"/>
  <c r="G15" i="65"/>
  <c r="G14" i="65"/>
  <c r="G13" i="65"/>
  <c r="G12" i="65"/>
  <c r="G11" i="65"/>
  <c r="G36" i="66"/>
  <c r="G35" i="66"/>
  <c r="G34" i="66"/>
  <c r="G33" i="66"/>
  <c r="G32" i="66"/>
  <c r="G31" i="66"/>
  <c r="G30" i="66"/>
  <c r="G29" i="66"/>
  <c r="G28" i="66"/>
  <c r="G25" i="66"/>
  <c r="G24" i="66"/>
  <c r="G23" i="66"/>
  <c r="G22" i="66"/>
  <c r="G21" i="66"/>
  <c r="G20" i="66"/>
  <c r="G19" i="66"/>
  <c r="G18" i="66"/>
  <c r="G17" i="66"/>
  <c r="G16" i="66"/>
  <c r="G15" i="66"/>
  <c r="G14" i="66"/>
  <c r="G13" i="66"/>
  <c r="G12" i="66"/>
  <c r="G11" i="66"/>
  <c r="G36" i="69"/>
  <c r="G35" i="69"/>
  <c r="G34" i="69"/>
  <c r="G33" i="69"/>
  <c r="G32" i="69"/>
  <c r="G31" i="69"/>
  <c r="G30" i="69"/>
  <c r="G29" i="69"/>
  <c r="G28" i="69"/>
  <c r="G25" i="69"/>
  <c r="G24" i="69"/>
  <c r="G23" i="69"/>
  <c r="G22" i="69"/>
  <c r="G21" i="69"/>
  <c r="G20" i="69"/>
  <c r="G19" i="69"/>
  <c r="G18" i="69"/>
  <c r="G17" i="69"/>
  <c r="G16" i="69"/>
  <c r="G15" i="69"/>
  <c r="G14" i="69"/>
  <c r="G13" i="69"/>
  <c r="G12" i="69"/>
  <c r="G11" i="69"/>
  <c r="G36" i="70"/>
  <c r="G35" i="70"/>
  <c r="G34" i="70"/>
  <c r="G33" i="70"/>
  <c r="G32" i="70"/>
  <c r="G31" i="70"/>
  <c r="G30" i="70"/>
  <c r="G29" i="70"/>
  <c r="G28" i="70"/>
  <c r="G25" i="70"/>
  <c r="G24" i="70"/>
  <c r="G23" i="70"/>
  <c r="G22" i="70"/>
  <c r="G21" i="70"/>
  <c r="G20" i="70"/>
  <c r="G19" i="70"/>
  <c r="G18" i="70"/>
  <c r="G17" i="70"/>
  <c r="G16" i="70"/>
  <c r="G15" i="70"/>
  <c r="G14" i="70"/>
  <c r="G13" i="70"/>
  <c r="G12" i="70"/>
  <c r="G11" i="70"/>
  <c r="G36" i="104"/>
  <c r="G35" i="104"/>
  <c r="G34" i="104"/>
  <c r="G33" i="104"/>
  <c r="G32" i="104"/>
  <c r="G31" i="104"/>
  <c r="G30" i="104"/>
  <c r="G29" i="104"/>
  <c r="G28" i="104"/>
  <c r="G25" i="104"/>
  <c r="G24" i="104"/>
  <c r="G23" i="104"/>
  <c r="G22" i="104"/>
  <c r="G21" i="104"/>
  <c r="G20" i="104"/>
  <c r="G19" i="104"/>
  <c r="G18" i="104"/>
  <c r="G17" i="104"/>
  <c r="G16" i="104"/>
  <c r="G15" i="104"/>
  <c r="G14" i="104"/>
  <c r="G13" i="104"/>
  <c r="G12" i="104"/>
  <c r="G11" i="104"/>
  <c r="G36" i="71"/>
  <c r="G35" i="71"/>
  <c r="G34" i="71"/>
  <c r="G33" i="71"/>
  <c r="G32" i="71"/>
  <c r="G31" i="71"/>
  <c r="G30" i="71"/>
  <c r="G29" i="71"/>
  <c r="G28" i="71"/>
  <c r="G25" i="71"/>
  <c r="G24" i="71"/>
  <c r="G23" i="71"/>
  <c r="G22" i="71"/>
  <c r="G21" i="71"/>
  <c r="G20" i="71"/>
  <c r="G19" i="71"/>
  <c r="G18" i="71"/>
  <c r="G17" i="71"/>
  <c r="G16" i="71"/>
  <c r="G15" i="71"/>
  <c r="G14" i="71"/>
  <c r="G13" i="71"/>
  <c r="G12" i="71"/>
  <c r="G11" i="71"/>
  <c r="G36" i="73"/>
  <c r="G35" i="73"/>
  <c r="G34" i="73"/>
  <c r="G33" i="73"/>
  <c r="G32" i="73"/>
  <c r="G31" i="73"/>
  <c r="G30" i="73"/>
  <c r="G29" i="73"/>
  <c r="G28" i="73"/>
  <c r="G25" i="73"/>
  <c r="G24" i="73"/>
  <c r="G23" i="73"/>
  <c r="G22" i="73"/>
  <c r="G21" i="73"/>
  <c r="G20" i="73"/>
  <c r="G19" i="73"/>
  <c r="G18" i="73"/>
  <c r="G17" i="73"/>
  <c r="G16" i="73"/>
  <c r="G15" i="73"/>
  <c r="G14" i="73"/>
  <c r="G13" i="73"/>
  <c r="G12" i="73"/>
  <c r="G11" i="73"/>
  <c r="G36" i="74"/>
  <c r="G35" i="74"/>
  <c r="G34" i="74"/>
  <c r="G33" i="74"/>
  <c r="G32" i="74"/>
  <c r="G31" i="74"/>
  <c r="G30" i="74"/>
  <c r="G29" i="74"/>
  <c r="G28" i="74"/>
  <c r="G25" i="74"/>
  <c r="G24" i="74"/>
  <c r="G23" i="74"/>
  <c r="G22" i="74"/>
  <c r="G21" i="74"/>
  <c r="G20" i="74"/>
  <c r="G19" i="74"/>
  <c r="G18" i="74"/>
  <c r="G17" i="74"/>
  <c r="G16" i="74"/>
  <c r="G15" i="74"/>
  <c r="G14" i="74"/>
  <c r="G13" i="74"/>
  <c r="G12" i="74"/>
  <c r="G11" i="74"/>
  <c r="G36" i="75"/>
  <c r="G35" i="75"/>
  <c r="G34" i="75"/>
  <c r="G33" i="75"/>
  <c r="G32" i="75"/>
  <c r="G31" i="75"/>
  <c r="G30" i="75"/>
  <c r="G29" i="75"/>
  <c r="G28" i="75"/>
  <c r="G25" i="75"/>
  <c r="G24" i="75"/>
  <c r="G23" i="75"/>
  <c r="G22" i="75"/>
  <c r="G21" i="75"/>
  <c r="G20" i="75"/>
  <c r="G19" i="75"/>
  <c r="G18" i="75"/>
  <c r="G17" i="75"/>
  <c r="G16" i="75"/>
  <c r="G15" i="75"/>
  <c r="G14" i="75"/>
  <c r="G13" i="75"/>
  <c r="G12" i="75"/>
  <c r="G11" i="75"/>
  <c r="G36" i="93"/>
  <c r="G35" i="93"/>
  <c r="G34" i="93"/>
  <c r="G33" i="93"/>
  <c r="G32" i="93"/>
  <c r="G31" i="93"/>
  <c r="G30" i="93"/>
  <c r="G29" i="93"/>
  <c r="G28" i="93"/>
  <c r="G25" i="93"/>
  <c r="G24" i="93"/>
  <c r="G23" i="93"/>
  <c r="G22" i="93"/>
  <c r="G21" i="93"/>
  <c r="G20" i="93"/>
  <c r="G19" i="93"/>
  <c r="G18" i="93"/>
  <c r="G17" i="93"/>
  <c r="G16" i="93"/>
  <c r="G15" i="93"/>
  <c r="G14" i="93"/>
  <c r="G13" i="93"/>
  <c r="G12" i="93"/>
  <c r="G11" i="93"/>
  <c r="G36" i="76"/>
  <c r="G35" i="76"/>
  <c r="G34" i="76"/>
  <c r="G33" i="76"/>
  <c r="G32" i="76"/>
  <c r="G31" i="76"/>
  <c r="G30" i="76"/>
  <c r="G29" i="76"/>
  <c r="G28" i="76"/>
  <c r="G25" i="76"/>
  <c r="G24" i="76"/>
  <c r="G23" i="76"/>
  <c r="G22" i="76"/>
  <c r="G21" i="76"/>
  <c r="G20" i="76"/>
  <c r="G19" i="76"/>
  <c r="G18" i="76"/>
  <c r="G17" i="76"/>
  <c r="G16" i="76"/>
  <c r="G15" i="76"/>
  <c r="G14" i="76"/>
  <c r="G13" i="76"/>
  <c r="G12" i="76"/>
  <c r="G11" i="76"/>
  <c r="G36" i="77"/>
  <c r="G35" i="77"/>
  <c r="G34" i="77"/>
  <c r="G33" i="77"/>
  <c r="G32" i="77"/>
  <c r="G31" i="77"/>
  <c r="G30" i="77"/>
  <c r="G29" i="77"/>
  <c r="G28" i="77"/>
  <c r="G25" i="77"/>
  <c r="G24" i="77"/>
  <c r="G23" i="77"/>
  <c r="G22" i="77"/>
  <c r="G21" i="77"/>
  <c r="G20" i="77"/>
  <c r="G19" i="77"/>
  <c r="G18" i="77"/>
  <c r="G17" i="77"/>
  <c r="G16" i="77"/>
  <c r="G15" i="77"/>
  <c r="G14" i="77"/>
  <c r="G13" i="77"/>
  <c r="G12" i="77"/>
  <c r="G11" i="77"/>
  <c r="G36" i="79"/>
  <c r="G35" i="79"/>
  <c r="G34" i="79"/>
  <c r="G33" i="79"/>
  <c r="G32" i="79"/>
  <c r="G31" i="79"/>
  <c r="G30" i="79"/>
  <c r="G29" i="79"/>
  <c r="G28" i="79"/>
  <c r="G25" i="79"/>
  <c r="G24" i="79"/>
  <c r="G23" i="79"/>
  <c r="G22" i="79"/>
  <c r="G21" i="79"/>
  <c r="G20" i="79"/>
  <c r="G19" i="79"/>
  <c r="G18" i="79"/>
  <c r="G17" i="79"/>
  <c r="G16" i="79"/>
  <c r="G15" i="79"/>
  <c r="G14" i="79"/>
  <c r="G13" i="79"/>
  <c r="G12" i="79"/>
  <c r="G11" i="79"/>
  <c r="G36" i="80"/>
  <c r="G35" i="80"/>
  <c r="G34" i="80"/>
  <c r="G33" i="80"/>
  <c r="G32" i="80"/>
  <c r="G31" i="80"/>
  <c r="G30" i="80"/>
  <c r="G29" i="80"/>
  <c r="G28" i="80"/>
  <c r="G25" i="80"/>
  <c r="G24" i="80"/>
  <c r="G23" i="80"/>
  <c r="G22" i="80"/>
  <c r="G21" i="80"/>
  <c r="G20" i="80"/>
  <c r="G19" i="80"/>
  <c r="G18" i="80"/>
  <c r="G17" i="80"/>
  <c r="G16" i="80"/>
  <c r="G15" i="80"/>
  <c r="G14" i="80"/>
  <c r="G13" i="80"/>
  <c r="G12" i="80"/>
  <c r="G11" i="80"/>
  <c r="G36" i="81"/>
  <c r="G35" i="81"/>
  <c r="G34" i="81"/>
  <c r="G33" i="81"/>
  <c r="G32" i="81"/>
  <c r="G31" i="81"/>
  <c r="G30" i="81"/>
  <c r="G29" i="81"/>
  <c r="G28" i="81"/>
  <c r="G25" i="81"/>
  <c r="G24" i="81"/>
  <c r="G23" i="81"/>
  <c r="G22" i="81"/>
  <c r="G21" i="81"/>
  <c r="G20" i="81"/>
  <c r="G19" i="81"/>
  <c r="G18" i="81"/>
  <c r="G17" i="81"/>
  <c r="G16" i="81"/>
  <c r="G15" i="81"/>
  <c r="G14" i="81"/>
  <c r="G13" i="81"/>
  <c r="G12" i="81"/>
  <c r="G11" i="81"/>
  <c r="G36" i="88"/>
  <c r="G35" i="88"/>
  <c r="G34" i="88"/>
  <c r="G33" i="88"/>
  <c r="G32" i="88"/>
  <c r="G31" i="88"/>
  <c r="G30" i="88"/>
  <c r="G29" i="88"/>
  <c r="G28" i="88"/>
  <c r="G25" i="88"/>
  <c r="G24" i="88"/>
  <c r="G23" i="88"/>
  <c r="G22" i="88"/>
  <c r="G21" i="88"/>
  <c r="G20" i="88"/>
  <c r="G19" i="88"/>
  <c r="G18" i="88"/>
  <c r="G17" i="88"/>
  <c r="G16" i="88"/>
  <c r="G15" i="88"/>
  <c r="G14" i="88"/>
  <c r="G13" i="88"/>
  <c r="G12" i="88"/>
  <c r="G11" i="88"/>
  <c r="G36" i="82"/>
  <c r="G35" i="82"/>
  <c r="G34" i="82"/>
  <c r="G33" i="82"/>
  <c r="G32" i="82"/>
  <c r="G31" i="82"/>
  <c r="G30" i="82"/>
  <c r="G29" i="82"/>
  <c r="G28" i="82"/>
  <c r="G25" i="82"/>
  <c r="G24" i="82"/>
  <c r="G23" i="82"/>
  <c r="G22" i="82"/>
  <c r="G21" i="82"/>
  <c r="G20" i="82"/>
  <c r="G19" i="82"/>
  <c r="G18" i="82"/>
  <c r="G17" i="82"/>
  <c r="G16" i="82"/>
  <c r="G15" i="82"/>
  <c r="G14" i="82"/>
  <c r="G13" i="82"/>
  <c r="G12" i="82"/>
  <c r="G11" i="82"/>
  <c r="G36" i="84"/>
  <c r="G35" i="84"/>
  <c r="G34" i="84"/>
  <c r="G33" i="84"/>
  <c r="G32" i="84"/>
  <c r="G31" i="84"/>
  <c r="G30" i="84"/>
  <c r="G29" i="84"/>
  <c r="G28" i="84"/>
  <c r="G25" i="84"/>
  <c r="G24" i="84"/>
  <c r="G23" i="84"/>
  <c r="G22" i="84"/>
  <c r="G21" i="84"/>
  <c r="G20" i="84"/>
  <c r="G19" i="84"/>
  <c r="G18" i="84"/>
  <c r="G17" i="84"/>
  <c r="G16" i="84"/>
  <c r="G15" i="84"/>
  <c r="G14" i="84"/>
  <c r="G13" i="84"/>
  <c r="G12" i="84"/>
  <c r="G11" i="84"/>
  <c r="G36" i="92"/>
  <c r="G35" i="92"/>
  <c r="G34" i="92"/>
  <c r="G33" i="92"/>
  <c r="G32" i="92"/>
  <c r="G31" i="92"/>
  <c r="G30" i="92"/>
  <c r="G29" i="92"/>
  <c r="G28" i="92"/>
  <c r="G25" i="92"/>
  <c r="G24" i="92"/>
  <c r="G23" i="92"/>
  <c r="G22" i="92"/>
  <c r="G21" i="92"/>
  <c r="G20" i="92"/>
  <c r="G19" i="92"/>
  <c r="G18" i="92"/>
  <c r="G17" i="92"/>
  <c r="G16" i="92"/>
  <c r="G15" i="92"/>
  <c r="G14" i="92"/>
  <c r="G13" i="92"/>
  <c r="G12" i="92"/>
  <c r="G11" i="92"/>
  <c r="G36" i="91"/>
  <c r="G35" i="91"/>
  <c r="G34" i="91"/>
  <c r="G33" i="91"/>
  <c r="G32" i="91"/>
  <c r="G31" i="91"/>
  <c r="G30" i="91"/>
  <c r="G29" i="91"/>
  <c r="G28" i="91"/>
  <c r="G25" i="91"/>
  <c r="G24" i="91"/>
  <c r="G23" i="91"/>
  <c r="G22" i="91"/>
  <c r="G21" i="91"/>
  <c r="G20" i="91"/>
  <c r="G19" i="91"/>
  <c r="G18" i="91"/>
  <c r="G17" i="91"/>
  <c r="G16" i="91"/>
  <c r="G15" i="91"/>
  <c r="G14" i="91"/>
  <c r="G13" i="91"/>
  <c r="G12" i="91"/>
  <c r="G11" i="91"/>
  <c r="G36" i="102"/>
  <c r="G35" i="102"/>
  <c r="G34" i="102"/>
  <c r="G33" i="102"/>
  <c r="G32" i="102"/>
  <c r="G31" i="102"/>
  <c r="G30" i="102"/>
  <c r="G29" i="102"/>
  <c r="G28" i="102"/>
  <c r="G25" i="102"/>
  <c r="G24" i="102"/>
  <c r="G23" i="102"/>
  <c r="G22" i="102"/>
  <c r="G21" i="102"/>
  <c r="G20" i="102"/>
  <c r="G19" i="102"/>
  <c r="G18" i="102"/>
  <c r="G17" i="102"/>
  <c r="G16" i="102"/>
  <c r="G15" i="102"/>
  <c r="G14" i="102"/>
  <c r="G13" i="102"/>
  <c r="G12" i="102"/>
  <c r="G11" i="102"/>
  <c r="G36" i="96"/>
  <c r="G35" i="96"/>
  <c r="G34" i="96"/>
  <c r="G33" i="96"/>
  <c r="G32" i="96"/>
  <c r="G31" i="96"/>
  <c r="G30" i="96"/>
  <c r="G29" i="96"/>
  <c r="G28" i="96"/>
  <c r="G25" i="96"/>
  <c r="G24" i="96"/>
  <c r="G23" i="96"/>
  <c r="G22" i="96"/>
  <c r="G21" i="96"/>
  <c r="G20" i="96"/>
  <c r="G19" i="96"/>
  <c r="G18" i="96"/>
  <c r="G17" i="96"/>
  <c r="G16" i="96"/>
  <c r="G15" i="96"/>
  <c r="G14" i="96"/>
  <c r="G13" i="96"/>
  <c r="G12" i="96"/>
  <c r="G11" i="96"/>
  <c r="G36" i="33"/>
  <c r="G35" i="33"/>
  <c r="G34" i="33"/>
  <c r="G33" i="33"/>
  <c r="G32" i="33"/>
  <c r="G31" i="33"/>
  <c r="G30" i="33"/>
  <c r="G29" i="33"/>
  <c r="G28" i="33"/>
  <c r="G25" i="33"/>
  <c r="G24" i="33"/>
  <c r="G23" i="33"/>
  <c r="G22" i="33"/>
  <c r="G21" i="33"/>
  <c r="G20" i="33"/>
  <c r="G19" i="33"/>
  <c r="G18" i="33"/>
  <c r="G17" i="33"/>
  <c r="G16" i="33"/>
  <c r="G15" i="33"/>
  <c r="G14" i="33"/>
  <c r="G13" i="33"/>
  <c r="G12" i="33"/>
  <c r="G11" i="33"/>
  <c r="G76" i="96"/>
  <c r="G75" i="96"/>
  <c r="G10" i="96"/>
  <c r="C177" i="106" l="1"/>
  <c r="C176" i="106"/>
  <c r="B136" i="106"/>
  <c r="B135" i="106"/>
  <c r="M86" i="106"/>
  <c r="V78" i="106"/>
  <c r="Y77" i="106"/>
  <c r="V77" i="106"/>
  <c r="Y76" i="106"/>
  <c r="V76" i="106"/>
  <c r="G76" i="106"/>
  <c r="I76" i="106" s="1"/>
  <c r="AB75" i="106"/>
  <c r="I75" i="106"/>
  <c r="L75" i="106" s="1"/>
  <c r="G75" i="106"/>
  <c r="AB74" i="106"/>
  <c r="Y71" i="106"/>
  <c r="Y70" i="106"/>
  <c r="Y69" i="106"/>
  <c r="Y68" i="106"/>
  <c r="Y66" i="106"/>
  <c r="X65" i="106"/>
  <c r="G65" i="106"/>
  <c r="X64" i="106"/>
  <c r="Y58" i="106" s="1"/>
  <c r="X61" i="106"/>
  <c r="X60" i="106"/>
  <c r="J56" i="106"/>
  <c r="AA56" i="106" s="1"/>
  <c r="AA53" i="106"/>
  <c r="Z49" i="106"/>
  <c r="G49" i="106"/>
  <c r="Z48" i="106"/>
  <c r="X48" i="106"/>
  <c r="G48" i="106"/>
  <c r="Z47" i="106"/>
  <c r="X47" i="106"/>
  <c r="G47" i="106"/>
  <c r="X40" i="106"/>
  <c r="K40" i="106"/>
  <c r="X39" i="106"/>
  <c r="AB40" i="106" s="1"/>
  <c r="X37" i="106"/>
  <c r="G37" i="106"/>
  <c r="E37" i="106"/>
  <c r="D37" i="106"/>
  <c r="AB36" i="106"/>
  <c r="AC36" i="106" s="1"/>
  <c r="L36" i="106"/>
  <c r="AB35" i="106"/>
  <c r="AC35" i="106" s="1"/>
  <c r="L35" i="106"/>
  <c r="AB34" i="106"/>
  <c r="AC34" i="106" s="1"/>
  <c r="L34" i="106"/>
  <c r="AB33" i="106"/>
  <c r="AC33" i="106" s="1"/>
  <c r="L33" i="106"/>
  <c r="AB32" i="106"/>
  <c r="AC32" i="106" s="1"/>
  <c r="L32" i="106"/>
  <c r="AB31" i="106"/>
  <c r="AC31" i="106" s="1"/>
  <c r="L31" i="106"/>
  <c r="AB30" i="106"/>
  <c r="AC30" i="106" s="1"/>
  <c r="L30" i="106"/>
  <c r="AB29" i="106"/>
  <c r="AC29" i="106" s="1"/>
  <c r="L29" i="106"/>
  <c r="AB28" i="106"/>
  <c r="AC28" i="106" s="1"/>
  <c r="AC37" i="106" s="1"/>
  <c r="L28" i="106"/>
  <c r="E26" i="106"/>
  <c r="D26" i="106"/>
  <c r="K25" i="106"/>
  <c r="L25" i="106" s="1"/>
  <c r="I23" i="106"/>
  <c r="K22" i="106"/>
  <c r="L22" i="106" s="1"/>
  <c r="I20" i="106"/>
  <c r="K19" i="106"/>
  <c r="L19" i="106" s="1"/>
  <c r="I17" i="106"/>
  <c r="K16" i="106"/>
  <c r="L16" i="106" s="1"/>
  <c r="I15" i="106"/>
  <c r="K15" i="106"/>
  <c r="L15" i="106" s="1"/>
  <c r="K14" i="106"/>
  <c r="I13" i="106"/>
  <c r="K13" i="106" s="1"/>
  <c r="L13" i="106" s="1"/>
  <c r="M13" i="106"/>
  <c r="K12" i="106"/>
  <c r="L12" i="106" s="1"/>
  <c r="I11" i="106"/>
  <c r="K11" i="106"/>
  <c r="L11" i="106" s="1"/>
  <c r="G10" i="106"/>
  <c r="K10" i="106" s="1"/>
  <c r="AB7" i="106"/>
  <c r="X49" i="106" s="1"/>
  <c r="X7" i="106"/>
  <c r="V4" i="106"/>
  <c r="B3" i="106"/>
  <c r="V2" i="106"/>
  <c r="C47" i="106" l="1"/>
  <c r="L10" i="106"/>
  <c r="L14" i="106"/>
  <c r="L37" i="106"/>
  <c r="I18" i="106"/>
  <c r="K18" i="106" s="1"/>
  <c r="L18" i="106" s="1"/>
  <c r="K17" i="106"/>
  <c r="L17" i="106" s="1"/>
  <c r="I21" i="106"/>
  <c r="K21" i="106" s="1"/>
  <c r="L21" i="106" s="1"/>
  <c r="K20" i="106"/>
  <c r="L20" i="106" s="1"/>
  <c r="I24" i="106"/>
  <c r="K24" i="106" s="1"/>
  <c r="L24" i="106" s="1"/>
  <c r="K23" i="106"/>
  <c r="L23" i="106" s="1"/>
  <c r="L76" i="106"/>
  <c r="Z75" i="106"/>
  <c r="AC75" i="106" s="1"/>
  <c r="Z74" i="106"/>
  <c r="AC74" i="106" s="1"/>
  <c r="M11" i="106"/>
  <c r="M15" i="106"/>
  <c r="G26" i="106"/>
  <c r="C49" i="106" l="1"/>
  <c r="K49" i="106" s="1"/>
  <c r="K47" i="106"/>
  <c r="K26" i="106"/>
  <c r="G53" i="106" s="1"/>
  <c r="K54" i="106" s="1"/>
  <c r="G56" i="106"/>
  <c r="K57" i="106" s="1"/>
  <c r="K84" i="106"/>
  <c r="L86" i="106"/>
  <c r="L40" i="106"/>
  <c r="L26" i="106"/>
  <c r="L44" i="106" s="1"/>
  <c r="C48" i="106"/>
  <c r="K48" i="106" s="1"/>
  <c r="L50" i="106" l="1"/>
  <c r="K69" i="106"/>
  <c r="L69" i="106" s="1"/>
  <c r="K72" i="106"/>
  <c r="L72" i="106" s="1"/>
  <c r="K77" i="106"/>
  <c r="K67" i="106"/>
  <c r="L67" i="106" s="1"/>
  <c r="K78" i="106"/>
  <c r="L78" i="106" s="1"/>
  <c r="K71" i="106"/>
  <c r="L71" i="106" s="1"/>
  <c r="K59" i="106"/>
  <c r="L59" i="106" s="1"/>
  <c r="K70" i="106"/>
  <c r="L70" i="106" s="1"/>
  <c r="X23" i="106"/>
  <c r="AB23" i="106" s="1"/>
  <c r="AC23" i="106" s="1"/>
  <c r="X20" i="106"/>
  <c r="AB20" i="106" s="1"/>
  <c r="AC20" i="106" s="1"/>
  <c r="X17" i="106"/>
  <c r="AB17" i="106" s="1"/>
  <c r="AC17" i="106" s="1"/>
  <c r="X24" i="106"/>
  <c r="AB24" i="106" s="1"/>
  <c r="AC24" i="106" s="1"/>
  <c r="X21" i="106"/>
  <c r="AB21" i="106" s="1"/>
  <c r="AC21" i="106" s="1"/>
  <c r="X18" i="106"/>
  <c r="AB18" i="106" s="1"/>
  <c r="AC18" i="106" s="1"/>
  <c r="X15" i="106"/>
  <c r="AB15" i="106" s="1"/>
  <c r="AC15" i="106" s="1"/>
  <c r="X14" i="106"/>
  <c r="AB14" i="106" s="1"/>
  <c r="X11" i="106"/>
  <c r="AB11" i="106" s="1"/>
  <c r="AC11" i="106" s="1"/>
  <c r="X10" i="106"/>
  <c r="X13" i="106"/>
  <c r="AB13" i="106" s="1"/>
  <c r="AC13" i="106" s="1"/>
  <c r="X22" i="106"/>
  <c r="AB22" i="106" s="1"/>
  <c r="AC22" i="106" s="1"/>
  <c r="X16" i="106"/>
  <c r="AB16" i="106" s="1"/>
  <c r="AC16" i="106" s="1"/>
  <c r="X12" i="106"/>
  <c r="AB12" i="106" s="1"/>
  <c r="X25" i="106"/>
  <c r="AB25" i="106" s="1"/>
  <c r="AC25" i="106" s="1"/>
  <c r="X19" i="106"/>
  <c r="AB19" i="106" s="1"/>
  <c r="AC19" i="106" s="1"/>
  <c r="C50" i="106"/>
  <c r="L82" i="106" l="1"/>
  <c r="L87" i="106" s="1"/>
  <c r="L90" i="106" s="1"/>
  <c r="W49" i="106"/>
  <c r="AB49" i="106" s="1"/>
  <c r="AC14" i="106"/>
  <c r="W48" i="106"/>
  <c r="AB48" i="106" s="1"/>
  <c r="AC12" i="106"/>
  <c r="AB10" i="106"/>
  <c r="X26" i="106"/>
  <c r="K86" i="106" l="1"/>
  <c r="L94" i="106" s="1"/>
  <c r="AB26" i="106"/>
  <c r="X53" i="106" s="1"/>
  <c r="AB54" i="106" s="1"/>
  <c r="AC10" i="106"/>
  <c r="AC26" i="106" s="1"/>
  <c r="W47" i="106"/>
  <c r="X56" i="106"/>
  <c r="AB57" i="106" s="1"/>
  <c r="AC40" i="106"/>
  <c r="AB77" i="106" l="1"/>
  <c r="AC77" i="106" s="1"/>
  <c r="AB70" i="106"/>
  <c r="AC70" i="106" s="1"/>
  <c r="AB69" i="106"/>
  <c r="AC69" i="106" s="1"/>
  <c r="AB58" i="106"/>
  <c r="AC58" i="106" s="1"/>
  <c r="AB66" i="106"/>
  <c r="AC66" i="106" s="1"/>
  <c r="AB76" i="106"/>
  <c r="AC76" i="106" s="1"/>
  <c r="AB68" i="106"/>
  <c r="AC68" i="106" s="1"/>
  <c r="AB71" i="106"/>
  <c r="AC71" i="106" s="1"/>
  <c r="AB47" i="106"/>
  <c r="AC50" i="106" s="1"/>
  <c r="W50" i="106"/>
  <c r="AC44" i="106"/>
  <c r="AC81" i="106" l="1"/>
  <c r="L84" i="106" s="1"/>
  <c r="C32" i="97" l="1"/>
  <c r="G10" i="104" l="1"/>
  <c r="G10" i="102"/>
  <c r="G10" i="91"/>
  <c r="G10" i="92"/>
  <c r="G10" i="88"/>
  <c r="G10" i="93"/>
  <c r="G26" i="96" l="1"/>
  <c r="G26" i="93"/>
  <c r="G26" i="102"/>
  <c r="G26" i="88"/>
  <c r="G26" i="104"/>
  <c r="G26" i="92"/>
  <c r="G26" i="91"/>
  <c r="D22" i="40"/>
  <c r="M86" i="34" l="1"/>
  <c r="M86" i="35"/>
  <c r="M86" i="36"/>
  <c r="M86" i="37"/>
  <c r="M86" i="38"/>
  <c r="M86" i="39"/>
  <c r="M86" i="40"/>
  <c r="M86" i="42"/>
  <c r="M86" i="43"/>
  <c r="M86" i="44"/>
  <c r="M86" i="45"/>
  <c r="M86" i="46"/>
  <c r="M86" i="48"/>
  <c r="M86" i="49"/>
  <c r="M86" i="50"/>
  <c r="M86" i="51"/>
  <c r="M86" i="53"/>
  <c r="M86" i="54"/>
  <c r="M86" i="55"/>
  <c r="M86" i="57"/>
  <c r="M86" i="58"/>
  <c r="M86" i="59"/>
  <c r="M86" i="60"/>
  <c r="M86" i="61"/>
  <c r="M86" i="62"/>
  <c r="M86" i="64"/>
  <c r="M86" i="65"/>
  <c r="M86" i="66"/>
  <c r="M86" i="69"/>
  <c r="M86" i="70"/>
  <c r="M86" i="104"/>
  <c r="M86" i="71"/>
  <c r="M86" i="73"/>
  <c r="M86" i="74"/>
  <c r="M86" i="75"/>
  <c r="M86" i="93"/>
  <c r="M86" i="76"/>
  <c r="M86" i="77"/>
  <c r="M86" i="79"/>
  <c r="M86" i="80"/>
  <c r="M86" i="81"/>
  <c r="M86" i="88"/>
  <c r="M86" i="82"/>
  <c r="M86" i="84"/>
  <c r="M86" i="92"/>
  <c r="M86" i="91"/>
  <c r="M86" i="102"/>
  <c r="M86" i="96"/>
  <c r="M86" i="33"/>
  <c r="I15" i="104" l="1"/>
  <c r="B3" i="104"/>
  <c r="C81" i="99" l="1"/>
  <c r="I20" i="104" l="1"/>
  <c r="B136" i="104"/>
  <c r="B135" i="104"/>
  <c r="V79" i="104"/>
  <c r="V78" i="104"/>
  <c r="Y77" i="104"/>
  <c r="V77" i="104"/>
  <c r="Y76" i="104"/>
  <c r="V76" i="104"/>
  <c r="G76" i="104"/>
  <c r="I76" i="104" s="1"/>
  <c r="L76" i="104" s="1"/>
  <c r="AB75" i="104"/>
  <c r="G75" i="104"/>
  <c r="I75" i="104" s="1"/>
  <c r="AB74" i="104"/>
  <c r="Y71" i="104"/>
  <c r="Y70" i="104"/>
  <c r="Y69" i="104"/>
  <c r="Y68" i="104"/>
  <c r="Y66" i="104"/>
  <c r="X65" i="104"/>
  <c r="G65" i="104"/>
  <c r="X64" i="104" s="1"/>
  <c r="X61" i="104"/>
  <c r="X60" i="104"/>
  <c r="J56" i="104"/>
  <c r="AA56" i="104" s="1"/>
  <c r="AA53" i="104"/>
  <c r="Z49" i="104"/>
  <c r="G49" i="104"/>
  <c r="Z48" i="104"/>
  <c r="G48" i="104"/>
  <c r="Z47" i="104"/>
  <c r="G47" i="104"/>
  <c r="X40" i="104"/>
  <c r="K40" i="104"/>
  <c r="X39" i="104"/>
  <c r="X37" i="104"/>
  <c r="E37" i="104"/>
  <c r="D37" i="104"/>
  <c r="AC36" i="104"/>
  <c r="AB36" i="104"/>
  <c r="L36" i="104"/>
  <c r="AB35" i="104"/>
  <c r="AC35" i="104" s="1"/>
  <c r="L35" i="104"/>
  <c r="AC34" i="104"/>
  <c r="AB34" i="104"/>
  <c r="L34" i="104"/>
  <c r="AB33" i="104"/>
  <c r="AC33" i="104" s="1"/>
  <c r="L33" i="104"/>
  <c r="AC32" i="104"/>
  <c r="AB32" i="104"/>
  <c r="L32" i="104"/>
  <c r="AB31" i="104"/>
  <c r="AC31" i="104" s="1"/>
  <c r="L31" i="104"/>
  <c r="AC30" i="104"/>
  <c r="AB30" i="104"/>
  <c r="L30" i="104"/>
  <c r="AB29" i="104"/>
  <c r="AC29" i="104" s="1"/>
  <c r="L29" i="104"/>
  <c r="AC28" i="104"/>
  <c r="AB28" i="104"/>
  <c r="E26" i="104"/>
  <c r="D26" i="104"/>
  <c r="K25" i="104"/>
  <c r="L25" i="104" s="1"/>
  <c r="I23" i="104"/>
  <c r="I24" i="104" s="1"/>
  <c r="K24" i="104" s="1"/>
  <c r="L24" i="104" s="1"/>
  <c r="K23" i="104"/>
  <c r="L23" i="104" s="1"/>
  <c r="K22" i="104"/>
  <c r="L22" i="104" s="1"/>
  <c r="I21" i="104"/>
  <c r="K21" i="104" s="1"/>
  <c r="L21" i="104" s="1"/>
  <c r="K20" i="104"/>
  <c r="L20" i="104" s="1"/>
  <c r="K19" i="104"/>
  <c r="L19" i="104" s="1"/>
  <c r="I17" i="104"/>
  <c r="I18" i="104" s="1"/>
  <c r="K16" i="104"/>
  <c r="L16" i="104" s="1"/>
  <c r="K15" i="104"/>
  <c r="L15" i="104" s="1"/>
  <c r="K14" i="104"/>
  <c r="I13" i="104"/>
  <c r="K12" i="104"/>
  <c r="L12" i="104" s="1"/>
  <c r="I11" i="104"/>
  <c r="AB7" i="104"/>
  <c r="X49" i="104" s="1"/>
  <c r="X7" i="104"/>
  <c r="V4" i="104"/>
  <c r="V2" i="104"/>
  <c r="K17" i="104" l="1"/>
  <c r="L17" i="104" s="1"/>
  <c r="K11" i="104"/>
  <c r="L11" i="104" s="1"/>
  <c r="AB40" i="104"/>
  <c r="L14" i="104"/>
  <c r="L75" i="104"/>
  <c r="Z74" i="104"/>
  <c r="AC74" i="104" s="1"/>
  <c r="X47" i="104"/>
  <c r="X48" i="104"/>
  <c r="AC37" i="104"/>
  <c r="Z75" i="104"/>
  <c r="AC75" i="104" s="1"/>
  <c r="M13" i="104"/>
  <c r="M15" i="104"/>
  <c r="K18" i="104"/>
  <c r="L18" i="104" s="1"/>
  <c r="Y58" i="104"/>
  <c r="K10" i="104"/>
  <c r="M11" i="104"/>
  <c r="K13" i="104"/>
  <c r="L13" i="104" s="1"/>
  <c r="G37" i="104"/>
  <c r="L28" i="104"/>
  <c r="L37" i="104" s="1"/>
  <c r="C48" i="104" l="1"/>
  <c r="K48" i="104" s="1"/>
  <c r="K84" i="104"/>
  <c r="G56" i="104"/>
  <c r="K57" i="104" s="1"/>
  <c r="L40" i="104"/>
  <c r="C47" i="104"/>
  <c r="L10" i="104"/>
  <c r="L26" i="104" s="1"/>
  <c r="K26" i="104"/>
  <c r="G53" i="104" s="1"/>
  <c r="K54" i="104" s="1"/>
  <c r="C49" i="104"/>
  <c r="K49" i="104" s="1"/>
  <c r="L44" i="104" l="1"/>
  <c r="X25" i="104"/>
  <c r="AB25" i="104" s="1"/>
  <c r="AC25" i="104" s="1"/>
  <c r="X22" i="104"/>
  <c r="AB22" i="104" s="1"/>
  <c r="AC22" i="104" s="1"/>
  <c r="X19" i="104"/>
  <c r="AB19" i="104" s="1"/>
  <c r="AC19" i="104" s="1"/>
  <c r="X14" i="104"/>
  <c r="AB14" i="104" s="1"/>
  <c r="X13" i="104"/>
  <c r="AB13" i="104" s="1"/>
  <c r="AC13" i="104" s="1"/>
  <c r="X11" i="104"/>
  <c r="AB11" i="104" s="1"/>
  <c r="AC11" i="104" s="1"/>
  <c r="X15" i="104"/>
  <c r="AB15" i="104" s="1"/>
  <c r="AC15" i="104" s="1"/>
  <c r="X23" i="104"/>
  <c r="AB23" i="104" s="1"/>
  <c r="AC23" i="104" s="1"/>
  <c r="X20" i="104"/>
  <c r="AB20" i="104" s="1"/>
  <c r="AC20" i="104" s="1"/>
  <c r="X17" i="104"/>
  <c r="AB17" i="104" s="1"/>
  <c r="AC17" i="104" s="1"/>
  <c r="X12" i="104"/>
  <c r="AB12" i="104" s="1"/>
  <c r="X24" i="104"/>
  <c r="AB24" i="104" s="1"/>
  <c r="AC24" i="104" s="1"/>
  <c r="X21" i="104"/>
  <c r="AB21" i="104" s="1"/>
  <c r="AC21" i="104" s="1"/>
  <c r="X18" i="104"/>
  <c r="AB18" i="104" s="1"/>
  <c r="AC18" i="104" s="1"/>
  <c r="X16" i="104"/>
  <c r="AB16" i="104" s="1"/>
  <c r="AC16" i="104" s="1"/>
  <c r="X10" i="104"/>
  <c r="C50" i="104"/>
  <c r="K47" i="104"/>
  <c r="L50" i="104" s="1"/>
  <c r="K78" i="104"/>
  <c r="L78" i="104" s="1"/>
  <c r="K71" i="104"/>
  <c r="L71" i="104" s="1"/>
  <c r="K70" i="104"/>
  <c r="L70" i="104" s="1"/>
  <c r="K59" i="104"/>
  <c r="L59" i="104" s="1"/>
  <c r="K67" i="104"/>
  <c r="L67" i="104" s="1"/>
  <c r="K77" i="104"/>
  <c r="K72" i="104"/>
  <c r="L72" i="104" s="1"/>
  <c r="K69" i="104"/>
  <c r="L69" i="104" s="1"/>
  <c r="L82" i="104" l="1"/>
  <c r="K86" i="104" s="1"/>
  <c r="W48" i="104"/>
  <c r="AB48" i="104" s="1"/>
  <c r="AC12" i="104"/>
  <c r="X26" i="104"/>
  <c r="AB10" i="104"/>
  <c r="W49" i="104"/>
  <c r="AB49" i="104" s="1"/>
  <c r="AC14" i="104"/>
  <c r="C111" i="99"/>
  <c r="C110" i="99"/>
  <c r="C101" i="99"/>
  <c r="AB26" i="104" l="1"/>
  <c r="X53" i="104" s="1"/>
  <c r="AB54" i="104" s="1"/>
  <c r="W47" i="104"/>
  <c r="AC10" i="104"/>
  <c r="AC26" i="104" s="1"/>
  <c r="L86" i="104"/>
  <c r="L87" i="104" s="1"/>
  <c r="L90" i="104" s="1"/>
  <c r="L92" i="104" s="1"/>
  <c r="X56" i="104"/>
  <c r="AB57" i="104" s="1"/>
  <c r="AC40" i="104"/>
  <c r="B136" i="102"/>
  <c r="B135" i="102"/>
  <c r="V79" i="102"/>
  <c r="V78" i="102"/>
  <c r="Y77" i="102"/>
  <c r="V77" i="102"/>
  <c r="Y76" i="102"/>
  <c r="V76" i="102"/>
  <c r="G76" i="102"/>
  <c r="I76" i="102" s="1"/>
  <c r="AB75" i="102"/>
  <c r="AB74" i="102"/>
  <c r="Y71" i="102"/>
  <c r="Y70" i="102"/>
  <c r="Y69" i="102"/>
  <c r="Y68" i="102"/>
  <c r="Y66" i="102"/>
  <c r="X65" i="102"/>
  <c r="G65" i="102"/>
  <c r="X64" i="102" s="1"/>
  <c r="Y58" i="102" s="1"/>
  <c r="X61" i="102"/>
  <c r="X60" i="102"/>
  <c r="J56" i="102"/>
  <c r="AA56" i="102" s="1"/>
  <c r="AA53" i="102"/>
  <c r="Z49" i="102"/>
  <c r="G49" i="102"/>
  <c r="Z48" i="102"/>
  <c r="G48" i="102"/>
  <c r="Z47" i="102"/>
  <c r="G47" i="102"/>
  <c r="X40" i="102"/>
  <c r="K40" i="102"/>
  <c r="X39" i="102"/>
  <c r="X37" i="102"/>
  <c r="E37" i="102"/>
  <c r="D37" i="102"/>
  <c r="AB36" i="102"/>
  <c r="AC36" i="102" s="1"/>
  <c r="L36" i="102"/>
  <c r="AB35" i="102"/>
  <c r="AC35" i="102" s="1"/>
  <c r="L35" i="102"/>
  <c r="AB34" i="102"/>
  <c r="AC34" i="102" s="1"/>
  <c r="L34" i="102"/>
  <c r="AB33" i="102"/>
  <c r="AC33" i="102" s="1"/>
  <c r="L33" i="102"/>
  <c r="AB32" i="102"/>
  <c r="AC32" i="102" s="1"/>
  <c r="L32" i="102"/>
  <c r="AB31" i="102"/>
  <c r="AC31" i="102" s="1"/>
  <c r="L31" i="102"/>
  <c r="AB30" i="102"/>
  <c r="AC30" i="102" s="1"/>
  <c r="L30" i="102"/>
  <c r="AB29" i="102"/>
  <c r="AC29" i="102" s="1"/>
  <c r="L29" i="102"/>
  <c r="AB28" i="102"/>
  <c r="AC28" i="102" s="1"/>
  <c r="AC37" i="102" s="1"/>
  <c r="E26" i="102"/>
  <c r="D26" i="102"/>
  <c r="K25" i="102"/>
  <c r="L25" i="102" s="1"/>
  <c r="I23" i="102"/>
  <c r="I24" i="102" s="1"/>
  <c r="K24" i="102" s="1"/>
  <c r="L24" i="102" s="1"/>
  <c r="K23" i="102"/>
  <c r="L23" i="102" s="1"/>
  <c r="K22" i="102"/>
  <c r="L22" i="102" s="1"/>
  <c r="I20" i="102"/>
  <c r="K20" i="102" s="1"/>
  <c r="L20" i="102" s="1"/>
  <c r="K19" i="102"/>
  <c r="L19" i="102" s="1"/>
  <c r="I17" i="102"/>
  <c r="I18" i="102" s="1"/>
  <c r="K18" i="102" s="1"/>
  <c r="L18" i="102" s="1"/>
  <c r="K16" i="102"/>
  <c r="L16" i="102" s="1"/>
  <c r="I15" i="102"/>
  <c r="K14" i="102"/>
  <c r="L14" i="102" s="1"/>
  <c r="I13" i="102"/>
  <c r="K12" i="102"/>
  <c r="L12" i="102" s="1"/>
  <c r="I11" i="102"/>
  <c r="K10" i="102"/>
  <c r="L10" i="102" s="1"/>
  <c r="AB7" i="102"/>
  <c r="X7" i="102"/>
  <c r="V4" i="102"/>
  <c r="V2" i="102"/>
  <c r="B3" i="96"/>
  <c r="I21" i="102" l="1"/>
  <c r="K21" i="102" s="1"/>
  <c r="L21" i="102" s="1"/>
  <c r="K17" i="102"/>
  <c r="L17" i="102" s="1"/>
  <c r="AB40" i="102"/>
  <c r="L76" i="102"/>
  <c r="Z75" i="102"/>
  <c r="AC75" i="102" s="1"/>
  <c r="M15" i="102"/>
  <c r="M13" i="102"/>
  <c r="L28" i="102"/>
  <c r="L37" i="102" s="1"/>
  <c r="M11" i="102"/>
  <c r="L94" i="104"/>
  <c r="AC44" i="104"/>
  <c r="W50" i="104"/>
  <c r="AB47" i="104"/>
  <c r="AC50" i="104" s="1"/>
  <c r="AB68" i="104"/>
  <c r="AC68" i="104" s="1"/>
  <c r="AB71" i="104"/>
  <c r="AC71" i="104" s="1"/>
  <c r="AB76" i="104"/>
  <c r="AC76" i="104" s="1"/>
  <c r="AB66" i="104"/>
  <c r="AC66" i="104" s="1"/>
  <c r="AB69" i="104"/>
  <c r="AC69" i="104" s="1"/>
  <c r="AB70" i="104"/>
  <c r="AC70" i="104" s="1"/>
  <c r="AB77" i="104"/>
  <c r="AC77" i="104" s="1"/>
  <c r="AB58" i="104"/>
  <c r="AC58" i="104" s="1"/>
  <c r="G56" i="102"/>
  <c r="K57" i="102" s="1"/>
  <c r="K77" i="102" s="1"/>
  <c r="X48" i="102"/>
  <c r="X49" i="102"/>
  <c r="X47" i="102"/>
  <c r="G75" i="102"/>
  <c r="I75" i="102" s="1"/>
  <c r="L75" i="102" s="1"/>
  <c r="K11" i="102"/>
  <c r="L11" i="102" s="1"/>
  <c r="K13" i="102"/>
  <c r="L13" i="102" s="1"/>
  <c r="K15" i="102"/>
  <c r="L15" i="102" s="1"/>
  <c r="G37" i="102"/>
  <c r="AB76" i="97"/>
  <c r="C49" i="102" l="1"/>
  <c r="K49" i="102" s="1"/>
  <c r="K84" i="102"/>
  <c r="X25" i="102" s="1"/>
  <c r="AB25" i="102" s="1"/>
  <c r="AC25" i="102" s="1"/>
  <c r="L40" i="102"/>
  <c r="AC81" i="104"/>
  <c r="L84" i="104" s="1"/>
  <c r="L26" i="102"/>
  <c r="K72" i="102"/>
  <c r="L72" i="102" s="1"/>
  <c r="K69" i="102"/>
  <c r="L69" i="102" s="1"/>
  <c r="Z74" i="102"/>
  <c r="AC74" i="102" s="1"/>
  <c r="C48" i="102"/>
  <c r="K48" i="102" s="1"/>
  <c r="K26" i="102"/>
  <c r="G53" i="102" s="1"/>
  <c r="K54" i="102" s="1"/>
  <c r="C47" i="102"/>
  <c r="C109" i="99"/>
  <c r="C108" i="99"/>
  <c r="C106" i="99"/>
  <c r="C104" i="99"/>
  <c r="C102" i="99"/>
  <c r="C99" i="99"/>
  <c r="C97" i="99"/>
  <c r="C95" i="99"/>
  <c r="C93" i="99"/>
  <c r="C91" i="99"/>
  <c r="C90" i="99"/>
  <c r="C88" i="99"/>
  <c r="C86" i="99"/>
  <c r="C84" i="99"/>
  <c r="C82" i="99"/>
  <c r="C79" i="99"/>
  <c r="C77" i="99"/>
  <c r="C75" i="99"/>
  <c r="C71" i="99"/>
  <c r="C69" i="99"/>
  <c r="C67" i="99"/>
  <c r="C65" i="99"/>
  <c r="C62" i="99"/>
  <c r="C60" i="99"/>
  <c r="C58" i="99"/>
  <c r="C56" i="99"/>
  <c r="C51" i="99"/>
  <c r="C49" i="99"/>
  <c r="C47" i="99"/>
  <c r="C45" i="99"/>
  <c r="C43" i="99"/>
  <c r="C41" i="99"/>
  <c r="C38" i="99"/>
  <c r="C35" i="99"/>
  <c r="C33" i="99"/>
  <c r="C31" i="99"/>
  <c r="C28" i="99"/>
  <c r="C26" i="99"/>
  <c r="C24" i="99"/>
  <c r="C22" i="99"/>
  <c r="C17" i="99"/>
  <c r="C11" i="99"/>
  <c r="C8" i="99"/>
  <c r="C6" i="99"/>
  <c r="X23" i="102" l="1"/>
  <c r="AB23" i="102" s="1"/>
  <c r="AC23" i="102" s="1"/>
  <c r="X10" i="102"/>
  <c r="AB10" i="102" s="1"/>
  <c r="X12" i="102"/>
  <c r="AB12" i="102" s="1"/>
  <c r="X15" i="102"/>
  <c r="AB15" i="102" s="1"/>
  <c r="AC15" i="102" s="1"/>
  <c r="X16" i="102"/>
  <c r="AB16" i="102" s="1"/>
  <c r="AC16" i="102" s="1"/>
  <c r="X11" i="102"/>
  <c r="AB11" i="102" s="1"/>
  <c r="AC11" i="102" s="1"/>
  <c r="X20" i="102"/>
  <c r="AB20" i="102" s="1"/>
  <c r="AC20" i="102" s="1"/>
  <c r="X14" i="102"/>
  <c r="AB14" i="102" s="1"/>
  <c r="AC14" i="102" s="1"/>
  <c r="X17" i="102"/>
  <c r="AB17" i="102" s="1"/>
  <c r="AC17" i="102" s="1"/>
  <c r="X24" i="102"/>
  <c r="AB24" i="102" s="1"/>
  <c r="AC24" i="102" s="1"/>
  <c r="X21" i="102"/>
  <c r="AB21" i="102" s="1"/>
  <c r="AC21" i="102" s="1"/>
  <c r="X22" i="102"/>
  <c r="AB22" i="102" s="1"/>
  <c r="AC22" i="102" s="1"/>
  <c r="X13" i="102"/>
  <c r="AB13" i="102" s="1"/>
  <c r="AC13" i="102" s="1"/>
  <c r="X18" i="102"/>
  <c r="AB18" i="102" s="1"/>
  <c r="AC18" i="102" s="1"/>
  <c r="X19" i="102"/>
  <c r="AB19" i="102" s="1"/>
  <c r="AC19" i="102" s="1"/>
  <c r="L44" i="102"/>
  <c r="C50" i="102"/>
  <c r="K47" i="102"/>
  <c r="L50" i="102" s="1"/>
  <c r="AC12" i="102"/>
  <c r="K70" i="102"/>
  <c r="L70" i="102" s="1"/>
  <c r="K67" i="102"/>
  <c r="L67" i="102" s="1"/>
  <c r="K59" i="102"/>
  <c r="L59" i="102" s="1"/>
  <c r="K78" i="102"/>
  <c r="L78" i="102" s="1"/>
  <c r="K71" i="102"/>
  <c r="L71" i="102" s="1"/>
  <c r="I17" i="42"/>
  <c r="W48" i="102" l="1"/>
  <c r="AB48" i="102" s="1"/>
  <c r="W49" i="102"/>
  <c r="AB49" i="102" s="1"/>
  <c r="X26" i="102"/>
  <c r="AC40" i="102" s="1"/>
  <c r="L82" i="102"/>
  <c r="K86" i="102" s="1"/>
  <c r="W47" i="102"/>
  <c r="AB26" i="102"/>
  <c r="X53" i="102" s="1"/>
  <c r="AB54" i="102" s="1"/>
  <c r="AC10" i="102"/>
  <c r="AC26" i="102" s="1"/>
  <c r="C15" i="97"/>
  <c r="C17" i="97" s="1"/>
  <c r="C18" i="97" s="1"/>
  <c r="X56" i="102" l="1"/>
  <c r="AB57" i="102" s="1"/>
  <c r="AB76" i="102" s="1"/>
  <c r="AC76" i="102" s="1"/>
  <c r="AC44" i="102"/>
  <c r="W50" i="102"/>
  <c r="AB47" i="102"/>
  <c r="AC50" i="102" s="1"/>
  <c r="AB69" i="102"/>
  <c r="AC69" i="102" s="1"/>
  <c r="AB66" i="102"/>
  <c r="AC66" i="102" s="1"/>
  <c r="AB58" i="102"/>
  <c r="AC58" i="102" s="1"/>
  <c r="AB77" i="102"/>
  <c r="AC77" i="102" s="1"/>
  <c r="AB70" i="102"/>
  <c r="AC70" i="102" s="1"/>
  <c r="L86" i="102"/>
  <c r="L87" i="102" s="1"/>
  <c r="L90" i="102" s="1"/>
  <c r="L92" i="102" s="1"/>
  <c r="C19" i="97"/>
  <c r="AB71" i="102" l="1"/>
  <c r="AC71" i="102" s="1"/>
  <c r="AB68" i="102"/>
  <c r="AC68" i="102" s="1"/>
  <c r="L94" i="102"/>
  <c r="C23" i="97"/>
  <c r="C25" i="97" s="1"/>
  <c r="C21" i="97"/>
  <c r="AC81" i="102" l="1"/>
  <c r="L84" i="102" s="1"/>
  <c r="C26" i="97"/>
  <c r="C27" i="97" s="1"/>
  <c r="C30" i="97" s="1"/>
  <c r="B136" i="96" l="1"/>
  <c r="B135" i="96"/>
  <c r="V79" i="96"/>
  <c r="V78" i="96"/>
  <c r="Y77" i="96"/>
  <c r="V77" i="96"/>
  <c r="Y76" i="96"/>
  <c r="V76" i="96"/>
  <c r="I76" i="96"/>
  <c r="AB75" i="96"/>
  <c r="I75" i="96"/>
  <c r="AB74" i="96"/>
  <c r="Y71" i="96"/>
  <c r="Y70" i="96"/>
  <c r="Y69" i="96"/>
  <c r="Y68" i="96"/>
  <c r="Y66" i="96"/>
  <c r="X65" i="96"/>
  <c r="G65" i="96"/>
  <c r="X64" i="96"/>
  <c r="X61" i="96"/>
  <c r="X60" i="96"/>
  <c r="J56" i="96"/>
  <c r="AA56" i="96" s="1"/>
  <c r="AA53" i="96"/>
  <c r="Z49" i="96"/>
  <c r="G49" i="96"/>
  <c r="Z48" i="96"/>
  <c r="G48" i="96"/>
  <c r="Z47" i="96"/>
  <c r="G47" i="96"/>
  <c r="X40" i="96"/>
  <c r="K40" i="96"/>
  <c r="X39" i="96"/>
  <c r="X37" i="96"/>
  <c r="E37" i="96"/>
  <c r="D37" i="96"/>
  <c r="AB36" i="96"/>
  <c r="AC36" i="96" s="1"/>
  <c r="L36" i="96"/>
  <c r="AC35" i="96"/>
  <c r="AB35" i="96"/>
  <c r="L35" i="96"/>
  <c r="AB34" i="96"/>
  <c r="AC34" i="96" s="1"/>
  <c r="L34" i="96"/>
  <c r="AB33" i="96"/>
  <c r="AC33" i="96" s="1"/>
  <c r="L33" i="96"/>
  <c r="AB32" i="96"/>
  <c r="AC32" i="96" s="1"/>
  <c r="L32" i="96"/>
  <c r="AC31" i="96"/>
  <c r="AB31" i="96"/>
  <c r="L31" i="96"/>
  <c r="AB30" i="96"/>
  <c r="AC30" i="96" s="1"/>
  <c r="L30" i="96"/>
  <c r="AB29" i="96"/>
  <c r="AC29" i="96" s="1"/>
  <c r="L29" i="96"/>
  <c r="AC28" i="96"/>
  <c r="AB28" i="96"/>
  <c r="E26" i="96"/>
  <c r="K25" i="96"/>
  <c r="L25" i="96" s="1"/>
  <c r="I23" i="96"/>
  <c r="I24" i="96" s="1"/>
  <c r="K22" i="96"/>
  <c r="L22" i="96" s="1"/>
  <c r="I20" i="96"/>
  <c r="I21" i="96" s="1"/>
  <c r="K19" i="96"/>
  <c r="L19" i="96" s="1"/>
  <c r="I17" i="96"/>
  <c r="I18" i="96" s="1"/>
  <c r="K16" i="96"/>
  <c r="L16" i="96" s="1"/>
  <c r="I15" i="96"/>
  <c r="K14" i="96"/>
  <c r="L14" i="96" s="1"/>
  <c r="I13" i="96"/>
  <c r="K12" i="96"/>
  <c r="L12" i="96" s="1"/>
  <c r="I11" i="96"/>
  <c r="K10" i="96"/>
  <c r="L10" i="96" s="1"/>
  <c r="AB7" i="96"/>
  <c r="X7" i="96"/>
  <c r="V4" i="96"/>
  <c r="V2" i="96"/>
  <c r="AC37" i="96" l="1"/>
  <c r="L76" i="96"/>
  <c r="Z75" i="96"/>
  <c r="AC75" i="96" s="1"/>
  <c r="L75" i="96"/>
  <c r="Z74" i="96"/>
  <c r="AC74" i="96" s="1"/>
  <c r="Y58" i="96"/>
  <c r="K24" i="96"/>
  <c r="L24" i="96" s="1"/>
  <c r="K21" i="96"/>
  <c r="L21" i="96" s="1"/>
  <c r="K18" i="96"/>
  <c r="L18" i="96" s="1"/>
  <c r="M15" i="96"/>
  <c r="M13" i="96"/>
  <c r="G37" i="96"/>
  <c r="L28" i="96"/>
  <c r="L37" i="96" s="1"/>
  <c r="M11" i="96"/>
  <c r="AB40" i="96"/>
  <c r="D26" i="96"/>
  <c r="K17" i="96"/>
  <c r="L17" i="96" s="1"/>
  <c r="K20" i="96"/>
  <c r="L20" i="96" s="1"/>
  <c r="K23" i="96"/>
  <c r="L23" i="96" s="1"/>
  <c r="X48" i="96"/>
  <c r="X49" i="96"/>
  <c r="X47" i="96"/>
  <c r="L40" i="96"/>
  <c r="K11" i="96"/>
  <c r="L11" i="96" s="1"/>
  <c r="K13" i="96"/>
  <c r="L13" i="96" s="1"/>
  <c r="K15" i="96"/>
  <c r="L15" i="96" s="1"/>
  <c r="V76" i="93"/>
  <c r="V76" i="92"/>
  <c r="V76" i="91"/>
  <c r="V76" i="88"/>
  <c r="I23" i="93"/>
  <c r="I20" i="93"/>
  <c r="I21" i="93" s="1"/>
  <c r="I17" i="93"/>
  <c r="I18" i="93" s="1"/>
  <c r="I15" i="93"/>
  <c r="I13" i="93"/>
  <c r="I11" i="93"/>
  <c r="I23" i="92"/>
  <c r="I24" i="92" s="1"/>
  <c r="I20" i="92"/>
  <c r="I21" i="92" s="1"/>
  <c r="I17" i="92"/>
  <c r="I18" i="92" s="1"/>
  <c r="I15" i="92"/>
  <c r="I13" i="92"/>
  <c r="I11" i="92"/>
  <c r="I23" i="91"/>
  <c r="I24" i="91" s="1"/>
  <c r="I20" i="91"/>
  <c r="I21" i="91" s="1"/>
  <c r="I17" i="91"/>
  <c r="I18" i="91" s="1"/>
  <c r="I15" i="91"/>
  <c r="I13" i="91"/>
  <c r="I11" i="91"/>
  <c r="I23" i="88"/>
  <c r="I24" i="88" s="1"/>
  <c r="I20" i="88"/>
  <c r="I21" i="88" s="1"/>
  <c r="I17" i="88"/>
  <c r="I15" i="88"/>
  <c r="K15" i="88" s="1"/>
  <c r="L15" i="88" s="1"/>
  <c r="I13" i="88"/>
  <c r="I11" i="88"/>
  <c r="B136" i="93"/>
  <c r="B135" i="93"/>
  <c r="V79" i="93"/>
  <c r="V78" i="93"/>
  <c r="Y77" i="93"/>
  <c r="V77" i="93"/>
  <c r="Y76" i="93"/>
  <c r="G76" i="93"/>
  <c r="AB75" i="93"/>
  <c r="G75" i="93"/>
  <c r="I75" i="93" s="1"/>
  <c r="L75" i="93" s="1"/>
  <c r="AB74" i="93"/>
  <c r="Y71" i="93"/>
  <c r="Y70" i="93"/>
  <c r="Y69" i="93"/>
  <c r="Y68" i="93"/>
  <c r="Y66" i="93"/>
  <c r="X65" i="93"/>
  <c r="G65" i="93"/>
  <c r="X64" i="93" s="1"/>
  <c r="X61" i="93"/>
  <c r="X60" i="93"/>
  <c r="J56" i="93"/>
  <c r="AA56" i="93" s="1"/>
  <c r="AA53" i="93"/>
  <c r="Z49" i="93"/>
  <c r="G49" i="93"/>
  <c r="Z48" i="93"/>
  <c r="G48" i="93"/>
  <c r="Z47" i="93"/>
  <c r="G47" i="93"/>
  <c r="X40" i="93"/>
  <c r="K40" i="93"/>
  <c r="X39" i="93"/>
  <c r="AB40" i="93" s="1"/>
  <c r="X37" i="93"/>
  <c r="E37" i="93"/>
  <c r="AB36" i="93"/>
  <c r="AC36" i="93" s="1"/>
  <c r="L36" i="93"/>
  <c r="AB35" i="93"/>
  <c r="AC35" i="93" s="1"/>
  <c r="L35" i="93"/>
  <c r="AB34" i="93"/>
  <c r="AC34" i="93" s="1"/>
  <c r="L34" i="93"/>
  <c r="AB33" i="93"/>
  <c r="AC33" i="93" s="1"/>
  <c r="L33" i="93"/>
  <c r="AB32" i="93"/>
  <c r="AC32" i="93" s="1"/>
  <c r="AC31" i="93"/>
  <c r="AB31" i="93"/>
  <c r="AB30" i="93"/>
  <c r="AC30" i="93" s="1"/>
  <c r="L30" i="93"/>
  <c r="AB29" i="93"/>
  <c r="AC29" i="93" s="1"/>
  <c r="L29" i="93"/>
  <c r="AB28" i="93"/>
  <c r="AC28" i="93" s="1"/>
  <c r="L28" i="93"/>
  <c r="E26" i="93"/>
  <c r="K25" i="93"/>
  <c r="L25" i="93" s="1"/>
  <c r="K22" i="93"/>
  <c r="L22" i="93" s="1"/>
  <c r="K19" i="93"/>
  <c r="L19" i="93" s="1"/>
  <c r="K16" i="93"/>
  <c r="L16" i="93" s="1"/>
  <c r="K14" i="93"/>
  <c r="L14" i="93" s="1"/>
  <c r="K10" i="93"/>
  <c r="L10" i="93" s="1"/>
  <c r="AB7" i="93"/>
  <c r="X48" i="93" s="1"/>
  <c r="X7" i="93"/>
  <c r="V4" i="93"/>
  <c r="V2" i="93"/>
  <c r="B136" i="92"/>
  <c r="B135" i="92"/>
  <c r="V79" i="92"/>
  <c r="V78" i="92"/>
  <c r="Y77" i="92"/>
  <c r="V77" i="92"/>
  <c r="Y76" i="92"/>
  <c r="G76" i="92"/>
  <c r="I76" i="92" s="1"/>
  <c r="AB75" i="92"/>
  <c r="G75" i="92"/>
  <c r="I75" i="92" s="1"/>
  <c r="AB74" i="92"/>
  <c r="Y71" i="92"/>
  <c r="Y70" i="92"/>
  <c r="Y69" i="92"/>
  <c r="Y68" i="92"/>
  <c r="Y66" i="92"/>
  <c r="X65" i="92"/>
  <c r="G65" i="92"/>
  <c r="X64" i="92"/>
  <c r="X61" i="92"/>
  <c r="X60" i="92"/>
  <c r="J56" i="92"/>
  <c r="AA56" i="92" s="1"/>
  <c r="AA53" i="92"/>
  <c r="Z49" i="92"/>
  <c r="G49" i="92"/>
  <c r="Z48" i="92"/>
  <c r="G48" i="92"/>
  <c r="Z47" i="92"/>
  <c r="G47" i="92"/>
  <c r="X40" i="92"/>
  <c r="K40" i="92"/>
  <c r="X39" i="92"/>
  <c r="X37" i="92"/>
  <c r="E37" i="92"/>
  <c r="AB36" i="92"/>
  <c r="AC36" i="92" s="1"/>
  <c r="L36" i="92"/>
  <c r="AB35" i="92"/>
  <c r="AC35" i="92" s="1"/>
  <c r="L35" i="92"/>
  <c r="AB34" i="92"/>
  <c r="AC34" i="92" s="1"/>
  <c r="L34" i="92"/>
  <c r="AC33" i="92"/>
  <c r="AB33" i="92"/>
  <c r="L33" i="92"/>
  <c r="AB32" i="92"/>
  <c r="AC32" i="92" s="1"/>
  <c r="AB31" i="92"/>
  <c r="AC31" i="92" s="1"/>
  <c r="AB30" i="92"/>
  <c r="AC30" i="92" s="1"/>
  <c r="L30" i="92"/>
  <c r="AB29" i="92"/>
  <c r="AC29" i="92" s="1"/>
  <c r="L29" i="92"/>
  <c r="AB28" i="92"/>
  <c r="AC28" i="92" s="1"/>
  <c r="L28" i="92"/>
  <c r="E26" i="92"/>
  <c r="K25" i="92"/>
  <c r="L25" i="92" s="1"/>
  <c r="K22" i="92"/>
  <c r="L22" i="92" s="1"/>
  <c r="K20" i="92"/>
  <c r="L20" i="92" s="1"/>
  <c r="K19" i="92"/>
  <c r="L19" i="92" s="1"/>
  <c r="K17" i="92"/>
  <c r="L17" i="92" s="1"/>
  <c r="K16" i="92"/>
  <c r="L16" i="92" s="1"/>
  <c r="K14" i="92"/>
  <c r="L14" i="92" s="1"/>
  <c r="K11" i="92"/>
  <c r="L11" i="92" s="1"/>
  <c r="AB7" i="92"/>
  <c r="X47" i="92" s="1"/>
  <c r="X7" i="92"/>
  <c r="V4" i="92"/>
  <c r="V2" i="92"/>
  <c r="B136" i="91"/>
  <c r="B135" i="91"/>
  <c r="V79" i="91"/>
  <c r="V78" i="91"/>
  <c r="Y77" i="91"/>
  <c r="V77" i="91"/>
  <c r="Y76" i="91"/>
  <c r="G76" i="91"/>
  <c r="I76" i="91" s="1"/>
  <c r="L76" i="91" s="1"/>
  <c r="AB75" i="91"/>
  <c r="G75" i="91"/>
  <c r="I75" i="91" s="1"/>
  <c r="L75" i="91" s="1"/>
  <c r="AB74" i="91"/>
  <c r="Y71" i="91"/>
  <c r="Y70" i="91"/>
  <c r="Y69" i="91"/>
  <c r="Y68" i="91"/>
  <c r="Y66" i="91"/>
  <c r="X65" i="91"/>
  <c r="G65" i="91"/>
  <c r="X64" i="91"/>
  <c r="X61" i="91"/>
  <c r="X60" i="91"/>
  <c r="J56" i="91"/>
  <c r="AA56" i="91" s="1"/>
  <c r="AA53" i="91"/>
  <c r="Z49" i="91"/>
  <c r="G49" i="91"/>
  <c r="Z48" i="91"/>
  <c r="G48" i="91"/>
  <c r="Z47" i="91"/>
  <c r="G47" i="91"/>
  <c r="X40" i="91"/>
  <c r="K40" i="91"/>
  <c r="X39" i="91"/>
  <c r="X37" i="91"/>
  <c r="E37" i="91"/>
  <c r="AB36" i="91"/>
  <c r="AC36" i="91" s="1"/>
  <c r="L36" i="91"/>
  <c r="AB35" i="91"/>
  <c r="AC35" i="91" s="1"/>
  <c r="L35" i="91"/>
  <c r="AB34" i="91"/>
  <c r="AC34" i="91" s="1"/>
  <c r="L34" i="91"/>
  <c r="AC33" i="91"/>
  <c r="AB33" i="91"/>
  <c r="AB32" i="91"/>
  <c r="AC32" i="91" s="1"/>
  <c r="AB31" i="91"/>
  <c r="AC31" i="91" s="1"/>
  <c r="AB30" i="91"/>
  <c r="AC30" i="91" s="1"/>
  <c r="L30" i="91"/>
  <c r="AB29" i="91"/>
  <c r="AC29" i="91" s="1"/>
  <c r="L29" i="91"/>
  <c r="AB28" i="91"/>
  <c r="AC28" i="91" s="1"/>
  <c r="L28" i="91"/>
  <c r="E26" i="91"/>
  <c r="K25" i="91"/>
  <c r="L25" i="91" s="1"/>
  <c r="K22" i="91"/>
  <c r="L22" i="91" s="1"/>
  <c r="K19" i="91"/>
  <c r="L19" i="91" s="1"/>
  <c r="K16" i="91"/>
  <c r="L16" i="91" s="1"/>
  <c r="K14" i="91"/>
  <c r="L14" i="91" s="1"/>
  <c r="K10" i="91"/>
  <c r="L10" i="91" s="1"/>
  <c r="AB7" i="91"/>
  <c r="X47" i="91" s="1"/>
  <c r="X7" i="91"/>
  <c r="V4" i="91"/>
  <c r="V2" i="91"/>
  <c r="B136" i="88"/>
  <c r="B135" i="88"/>
  <c r="V79" i="88"/>
  <c r="V78" i="88"/>
  <c r="Y77" i="88"/>
  <c r="V77" i="88"/>
  <c r="Y76" i="88"/>
  <c r="G76" i="88"/>
  <c r="I76" i="88" s="1"/>
  <c r="L76" i="88" s="1"/>
  <c r="AB75" i="88"/>
  <c r="AB74" i="88"/>
  <c r="Y71" i="88"/>
  <c r="Y70" i="88"/>
  <c r="Y69" i="88"/>
  <c r="Y68" i="88"/>
  <c r="Y66" i="88"/>
  <c r="X65" i="88"/>
  <c r="G65" i="88"/>
  <c r="X64" i="88" s="1"/>
  <c r="X61" i="88"/>
  <c r="X60" i="88"/>
  <c r="J56" i="88"/>
  <c r="AA56" i="88" s="1"/>
  <c r="AA53" i="88"/>
  <c r="Z49" i="88"/>
  <c r="G49" i="88"/>
  <c r="Z48" i="88"/>
  <c r="G48" i="88"/>
  <c r="Z47" i="88"/>
  <c r="G47" i="88"/>
  <c r="X40" i="88"/>
  <c r="K40" i="88"/>
  <c r="X39" i="88"/>
  <c r="AB40" i="88" s="1"/>
  <c r="X37" i="88"/>
  <c r="E37" i="88"/>
  <c r="AB36" i="88"/>
  <c r="AC36" i="88" s="1"/>
  <c r="L36" i="88"/>
  <c r="AB35" i="88"/>
  <c r="AC35" i="88" s="1"/>
  <c r="L35" i="88"/>
  <c r="AB34" i="88"/>
  <c r="AC34" i="88" s="1"/>
  <c r="L34" i="88"/>
  <c r="AB33" i="88"/>
  <c r="AC33" i="88" s="1"/>
  <c r="AB32" i="88"/>
  <c r="AC32" i="88" s="1"/>
  <c r="AB31" i="88"/>
  <c r="AC31" i="88" s="1"/>
  <c r="AB30" i="88"/>
  <c r="AC30" i="88" s="1"/>
  <c r="AB29" i="88"/>
  <c r="AC29" i="88" s="1"/>
  <c r="AB28" i="88"/>
  <c r="AC28" i="88" s="1"/>
  <c r="E26" i="88"/>
  <c r="K25" i="88"/>
  <c r="L25" i="88" s="1"/>
  <c r="K23" i="88"/>
  <c r="L23" i="88" s="1"/>
  <c r="K22" i="88"/>
  <c r="L22" i="88" s="1"/>
  <c r="K20" i="88"/>
  <c r="L20" i="88" s="1"/>
  <c r="K19" i="88"/>
  <c r="L19" i="88" s="1"/>
  <c r="K16" i="88"/>
  <c r="L16" i="88" s="1"/>
  <c r="K14" i="88"/>
  <c r="L14" i="88" s="1"/>
  <c r="L29" i="88"/>
  <c r="K10" i="88"/>
  <c r="L10" i="88" s="1"/>
  <c r="AB7" i="88"/>
  <c r="X48" i="88" s="1"/>
  <c r="X7" i="88"/>
  <c r="V4" i="88"/>
  <c r="V2" i="88"/>
  <c r="X47" i="88" l="1"/>
  <c r="K20" i="93"/>
  <c r="L20" i="93" s="1"/>
  <c r="X49" i="93"/>
  <c r="X47" i="93"/>
  <c r="X48" i="91"/>
  <c r="Y58" i="88"/>
  <c r="L76" i="92"/>
  <c r="Z75" i="92"/>
  <c r="AC75" i="92" s="1"/>
  <c r="Z75" i="91"/>
  <c r="AC75" i="91" s="1"/>
  <c r="I76" i="93"/>
  <c r="L76" i="93" s="1"/>
  <c r="Z75" i="88"/>
  <c r="L75" i="92"/>
  <c r="Z74" i="92"/>
  <c r="AC74" i="92" s="1"/>
  <c r="M15" i="92"/>
  <c r="M15" i="93"/>
  <c r="K15" i="93"/>
  <c r="L15" i="93" s="1"/>
  <c r="K23" i="93"/>
  <c r="L23" i="93" s="1"/>
  <c r="K21" i="93"/>
  <c r="L21" i="93" s="1"/>
  <c r="K18" i="93"/>
  <c r="L18" i="93" s="1"/>
  <c r="K17" i="88"/>
  <c r="L17" i="88" s="1"/>
  <c r="M15" i="91"/>
  <c r="M11" i="91"/>
  <c r="M11" i="93"/>
  <c r="AB40" i="91"/>
  <c r="K11" i="91"/>
  <c r="L11" i="91" s="1"/>
  <c r="M11" i="92"/>
  <c r="K11" i="93"/>
  <c r="L11" i="93" s="1"/>
  <c r="K11" i="88"/>
  <c r="L11" i="88" s="1"/>
  <c r="M15" i="88"/>
  <c r="L28" i="88"/>
  <c r="L30" i="88"/>
  <c r="K84" i="96"/>
  <c r="G56" i="96"/>
  <c r="K57" i="96" s="1"/>
  <c r="K77" i="96" s="1"/>
  <c r="L77" i="96" s="1"/>
  <c r="C49" i="96"/>
  <c r="K49" i="96" s="1"/>
  <c r="C47" i="96"/>
  <c r="L26" i="96"/>
  <c r="L44" i="96" s="1"/>
  <c r="K26" i="96"/>
  <c r="G53" i="96" s="1"/>
  <c r="K54" i="96" s="1"/>
  <c r="C48" i="96"/>
  <c r="K48" i="96" s="1"/>
  <c r="AC75" i="88"/>
  <c r="Z74" i="91"/>
  <c r="AC74" i="91" s="1"/>
  <c r="AC37" i="91"/>
  <c r="I24" i="93"/>
  <c r="K24" i="93" s="1"/>
  <c r="L24" i="93" s="1"/>
  <c r="K17" i="93"/>
  <c r="L17" i="93" s="1"/>
  <c r="K24" i="92"/>
  <c r="L24" i="92" s="1"/>
  <c r="K23" i="92"/>
  <c r="L23" i="92" s="1"/>
  <c r="K17" i="91"/>
  <c r="L17" i="91" s="1"/>
  <c r="K20" i="91"/>
  <c r="L20" i="91" s="1"/>
  <c r="K23" i="91"/>
  <c r="L23" i="91" s="1"/>
  <c r="I18" i="88"/>
  <c r="K18" i="88" s="1"/>
  <c r="L18" i="88" s="1"/>
  <c r="D26" i="88"/>
  <c r="AC37" i="88"/>
  <c r="K15" i="91"/>
  <c r="L15" i="91" s="1"/>
  <c r="Y58" i="91"/>
  <c r="K15" i="92"/>
  <c r="L15" i="92" s="1"/>
  <c r="K21" i="88"/>
  <c r="L21" i="88" s="1"/>
  <c r="K24" i="88"/>
  <c r="L24" i="88" s="1"/>
  <c r="K10" i="92"/>
  <c r="L10" i="92" s="1"/>
  <c r="AC37" i="92"/>
  <c r="K12" i="91"/>
  <c r="L12" i="91" s="1"/>
  <c r="X49" i="88"/>
  <c r="K18" i="92"/>
  <c r="L18" i="92" s="1"/>
  <c r="K21" i="92"/>
  <c r="L21" i="92" s="1"/>
  <c r="K18" i="91"/>
  <c r="L18" i="91" s="1"/>
  <c r="K21" i="91"/>
  <c r="L21" i="91" s="1"/>
  <c r="K24" i="91"/>
  <c r="L24" i="91" s="1"/>
  <c r="Y58" i="92"/>
  <c r="AC37" i="93"/>
  <c r="X49" i="91"/>
  <c r="X49" i="92"/>
  <c r="Y58" i="93"/>
  <c r="Z74" i="93"/>
  <c r="AC74" i="93" s="1"/>
  <c r="AB40" i="92"/>
  <c r="X48" i="92"/>
  <c r="Z75" i="93" l="1"/>
  <c r="AC75" i="93" s="1"/>
  <c r="C47" i="93"/>
  <c r="C47" i="91"/>
  <c r="K47" i="91" s="1"/>
  <c r="C49" i="93"/>
  <c r="K49" i="93" s="1"/>
  <c r="M11" i="88"/>
  <c r="C47" i="88"/>
  <c r="K47" i="88" s="1"/>
  <c r="K78" i="96"/>
  <c r="L78" i="96" s="1"/>
  <c r="K70" i="96"/>
  <c r="L70" i="96" s="1"/>
  <c r="K67" i="96"/>
  <c r="L67" i="96" s="1"/>
  <c r="K59" i="96"/>
  <c r="L59" i="96" s="1"/>
  <c r="K71" i="96"/>
  <c r="L71" i="96" s="1"/>
  <c r="C50" i="96"/>
  <c r="K47" i="96"/>
  <c r="L50" i="96" s="1"/>
  <c r="K72" i="96"/>
  <c r="L72" i="96" s="1"/>
  <c r="K69" i="96"/>
  <c r="L69" i="96" s="1"/>
  <c r="X23" i="96"/>
  <c r="AB23" i="96" s="1"/>
  <c r="AC23" i="96" s="1"/>
  <c r="X20" i="96"/>
  <c r="AB20" i="96" s="1"/>
  <c r="AC20" i="96" s="1"/>
  <c r="X17" i="96"/>
  <c r="AB17" i="96" s="1"/>
  <c r="AC17" i="96" s="1"/>
  <c r="X14" i="96"/>
  <c r="AB14" i="96" s="1"/>
  <c r="X13" i="96"/>
  <c r="AB13" i="96" s="1"/>
  <c r="AC13" i="96" s="1"/>
  <c r="X25" i="96"/>
  <c r="AB25" i="96" s="1"/>
  <c r="AC25" i="96" s="1"/>
  <c r="X24" i="96"/>
  <c r="AB24" i="96" s="1"/>
  <c r="AC24" i="96" s="1"/>
  <c r="X22" i="96"/>
  <c r="AB22" i="96" s="1"/>
  <c r="AC22" i="96" s="1"/>
  <c r="X21" i="96"/>
  <c r="AB21" i="96" s="1"/>
  <c r="AC21" i="96" s="1"/>
  <c r="X19" i="96"/>
  <c r="AB19" i="96" s="1"/>
  <c r="AC19" i="96" s="1"/>
  <c r="X18" i="96"/>
  <c r="AB18" i="96" s="1"/>
  <c r="AC18" i="96" s="1"/>
  <c r="X16" i="96"/>
  <c r="AB16" i="96" s="1"/>
  <c r="AC16" i="96" s="1"/>
  <c r="X15" i="96"/>
  <c r="AB15" i="96" s="1"/>
  <c r="AC15" i="96" s="1"/>
  <c r="X12" i="96"/>
  <c r="AB12" i="96" s="1"/>
  <c r="X11" i="96"/>
  <c r="AB11" i="96" s="1"/>
  <c r="AC11" i="96" s="1"/>
  <c r="X10" i="96"/>
  <c r="K47" i="93"/>
  <c r="D26" i="93"/>
  <c r="L32" i="91"/>
  <c r="C47" i="92"/>
  <c r="C49" i="92"/>
  <c r="K49" i="92" s="1"/>
  <c r="C49" i="91"/>
  <c r="K49" i="91" s="1"/>
  <c r="K12" i="88"/>
  <c r="L12" i="88" s="1"/>
  <c r="D26" i="91"/>
  <c r="D26" i="92"/>
  <c r="C49" i="88"/>
  <c r="K49" i="88" s="1"/>
  <c r="L33" i="91"/>
  <c r="L33" i="88"/>
  <c r="L32" i="88"/>
  <c r="L82" i="96" l="1"/>
  <c r="K86" i="96" s="1"/>
  <c r="X26" i="96"/>
  <c r="AB10" i="96"/>
  <c r="W48" i="96"/>
  <c r="AB48" i="96" s="1"/>
  <c r="AC12" i="96"/>
  <c r="W49" i="96"/>
  <c r="AB49" i="96" s="1"/>
  <c r="AC14" i="96"/>
  <c r="K13" i="88"/>
  <c r="L13" i="88" s="1"/>
  <c r="L26" i="88" s="1"/>
  <c r="K47" i="92"/>
  <c r="L32" i="92"/>
  <c r="D37" i="88"/>
  <c r="L31" i="91"/>
  <c r="D37" i="91"/>
  <c r="K12" i="92"/>
  <c r="L12" i="92" s="1"/>
  <c r="L40" i="92"/>
  <c r="K13" i="91"/>
  <c r="L13" i="91" s="1"/>
  <c r="L40" i="91"/>
  <c r="L32" i="93"/>
  <c r="K12" i="93"/>
  <c r="L12" i="93" s="1"/>
  <c r="L40" i="93"/>
  <c r="K26" i="88" l="1"/>
  <c r="G53" i="88" s="1"/>
  <c r="K54" i="88" s="1"/>
  <c r="K78" i="88" s="1"/>
  <c r="L78" i="88" s="1"/>
  <c r="M13" i="88"/>
  <c r="L31" i="88"/>
  <c r="L37" i="88" s="1"/>
  <c r="M13" i="91"/>
  <c r="G75" i="88"/>
  <c r="I75" i="88" s="1"/>
  <c r="L75" i="88" s="1"/>
  <c r="L40" i="88"/>
  <c r="C48" i="88"/>
  <c r="K48" i="88" s="1"/>
  <c r="L50" i="88" s="1"/>
  <c r="W47" i="96"/>
  <c r="AB26" i="96"/>
  <c r="X53" i="96" s="1"/>
  <c r="AB54" i="96" s="1"/>
  <c r="AC10" i="96"/>
  <c r="AC26" i="96" s="1"/>
  <c r="L86" i="96"/>
  <c r="L87" i="96" s="1"/>
  <c r="L90" i="96" s="1"/>
  <c r="L92" i="96" s="1"/>
  <c r="X56" i="96"/>
  <c r="AB57" i="96" s="1"/>
  <c r="AB76" i="96" s="1"/>
  <c r="AC40" i="96"/>
  <c r="L31" i="93"/>
  <c r="D37" i="93"/>
  <c r="G37" i="88"/>
  <c r="K84" i="91"/>
  <c r="G56" i="91"/>
  <c r="K57" i="91" s="1"/>
  <c r="K77" i="91" s="1"/>
  <c r="L77" i="91" s="1"/>
  <c r="G56" i="88"/>
  <c r="K57" i="88" s="1"/>
  <c r="K77" i="88" s="1"/>
  <c r="K84" i="88"/>
  <c r="K13" i="92"/>
  <c r="L13" i="92" s="1"/>
  <c r="L37" i="91"/>
  <c r="G37" i="91"/>
  <c r="D37" i="92"/>
  <c r="K84" i="92"/>
  <c r="G56" i="92"/>
  <c r="K57" i="92" s="1"/>
  <c r="K77" i="92" s="1"/>
  <c r="L77" i="92" s="1"/>
  <c r="K84" i="93"/>
  <c r="G56" i="93"/>
  <c r="K57" i="93" s="1"/>
  <c r="K77" i="93" s="1"/>
  <c r="L77" i="93" s="1"/>
  <c r="K13" i="93"/>
  <c r="L13" i="93" s="1"/>
  <c r="L26" i="91"/>
  <c r="C48" i="91"/>
  <c r="K26" i="91"/>
  <c r="G53" i="91" s="1"/>
  <c r="K54" i="91" s="1"/>
  <c r="K71" i="88" l="1"/>
  <c r="L71" i="88" s="1"/>
  <c r="K67" i="88"/>
  <c r="L67" i="88" s="1"/>
  <c r="K59" i="88"/>
  <c r="L59" i="88" s="1"/>
  <c r="K70" i="88"/>
  <c r="L70" i="88" s="1"/>
  <c r="Z74" i="88"/>
  <c r="AC74" i="88" s="1"/>
  <c r="M13" i="92"/>
  <c r="L31" i="92"/>
  <c r="L37" i="92" s="1"/>
  <c r="M13" i="93"/>
  <c r="L44" i="88"/>
  <c r="C50" i="88"/>
  <c r="L94" i="96"/>
  <c r="AB77" i="96"/>
  <c r="AC77" i="96" s="1"/>
  <c r="AC76" i="96"/>
  <c r="AB69" i="96"/>
  <c r="AC69" i="96" s="1"/>
  <c r="AB66" i="96"/>
  <c r="AC66" i="96" s="1"/>
  <c r="AB58" i="96"/>
  <c r="AC58" i="96" s="1"/>
  <c r="AB70" i="96"/>
  <c r="AC70" i="96" s="1"/>
  <c r="AB71" i="96"/>
  <c r="AC71" i="96" s="1"/>
  <c r="AB68" i="96"/>
  <c r="AC68" i="96" s="1"/>
  <c r="AC44" i="96"/>
  <c r="W50" i="96"/>
  <c r="AB47" i="96"/>
  <c r="AC50" i="96" s="1"/>
  <c r="L44" i="91"/>
  <c r="C48" i="93"/>
  <c r="C50" i="93" s="1"/>
  <c r="C48" i="92"/>
  <c r="K78" i="91"/>
  <c r="L78" i="91" s="1"/>
  <c r="K71" i="91"/>
  <c r="L71" i="91" s="1"/>
  <c r="K70" i="91"/>
  <c r="L70" i="91" s="1"/>
  <c r="K67" i="91"/>
  <c r="L67" i="91" s="1"/>
  <c r="K59" i="91"/>
  <c r="L59" i="91" s="1"/>
  <c r="X25" i="93"/>
  <c r="AB25" i="93" s="1"/>
  <c r="AC25" i="93" s="1"/>
  <c r="X22" i="93"/>
  <c r="AB22" i="93" s="1"/>
  <c r="AC22" i="93" s="1"/>
  <c r="X19" i="93"/>
  <c r="AB19" i="93" s="1"/>
  <c r="AC19" i="93" s="1"/>
  <c r="X16" i="93"/>
  <c r="AB16" i="93" s="1"/>
  <c r="AC16" i="93" s="1"/>
  <c r="X13" i="93"/>
  <c r="AB13" i="93" s="1"/>
  <c r="AC13" i="93" s="1"/>
  <c r="X11" i="93"/>
  <c r="AB11" i="93" s="1"/>
  <c r="AC11" i="93" s="1"/>
  <c r="X10" i="93"/>
  <c r="X24" i="93"/>
  <c r="AB24" i="93" s="1"/>
  <c r="AC24" i="93" s="1"/>
  <c r="X21" i="93"/>
  <c r="AB21" i="93" s="1"/>
  <c r="AC21" i="93" s="1"/>
  <c r="X18" i="93"/>
  <c r="AB18" i="93" s="1"/>
  <c r="AC18" i="93" s="1"/>
  <c r="X15" i="93"/>
  <c r="AB15" i="93" s="1"/>
  <c r="AC15" i="93" s="1"/>
  <c r="X14" i="93"/>
  <c r="AB14" i="93" s="1"/>
  <c r="X23" i="93"/>
  <c r="AB23" i="93" s="1"/>
  <c r="AC23" i="93" s="1"/>
  <c r="X20" i="93"/>
  <c r="AB20" i="93" s="1"/>
  <c r="AC20" i="93" s="1"/>
  <c r="X17" i="93"/>
  <c r="AB17" i="93" s="1"/>
  <c r="AC17" i="93" s="1"/>
  <c r="X12" i="93"/>
  <c r="AB12" i="93" s="1"/>
  <c r="G37" i="92"/>
  <c r="K26" i="93"/>
  <c r="G53" i="93" s="1"/>
  <c r="K54" i="93" s="1"/>
  <c r="K26" i="92"/>
  <c r="G53" i="92" s="1"/>
  <c r="K54" i="92" s="1"/>
  <c r="X25" i="91"/>
  <c r="AB25" i="91" s="1"/>
  <c r="AC25" i="91" s="1"/>
  <c r="X22" i="91"/>
  <c r="AB22" i="91" s="1"/>
  <c r="AC22" i="91" s="1"/>
  <c r="X19" i="91"/>
  <c r="AB19" i="91" s="1"/>
  <c r="AC19" i="91" s="1"/>
  <c r="X16" i="91"/>
  <c r="AB16" i="91" s="1"/>
  <c r="AC16" i="91" s="1"/>
  <c r="X13" i="91"/>
  <c r="AB13" i="91" s="1"/>
  <c r="AC13" i="91" s="1"/>
  <c r="X11" i="91"/>
  <c r="AB11" i="91" s="1"/>
  <c r="AC11" i="91" s="1"/>
  <c r="X10" i="91"/>
  <c r="X24" i="91"/>
  <c r="AB24" i="91" s="1"/>
  <c r="AC24" i="91" s="1"/>
  <c r="X21" i="91"/>
  <c r="AB21" i="91" s="1"/>
  <c r="AC21" i="91" s="1"/>
  <c r="X18" i="91"/>
  <c r="AB18" i="91" s="1"/>
  <c r="AC18" i="91" s="1"/>
  <c r="X15" i="91"/>
  <c r="AB15" i="91" s="1"/>
  <c r="AC15" i="91" s="1"/>
  <c r="X14" i="91"/>
  <c r="AB14" i="91" s="1"/>
  <c r="X23" i="91"/>
  <c r="AB23" i="91" s="1"/>
  <c r="AC23" i="91" s="1"/>
  <c r="X20" i="91"/>
  <c r="AB20" i="91" s="1"/>
  <c r="AC20" i="91" s="1"/>
  <c r="X17" i="91"/>
  <c r="AB17" i="91" s="1"/>
  <c r="AC17" i="91" s="1"/>
  <c r="X12" i="91"/>
  <c r="AB12" i="91" s="1"/>
  <c r="K72" i="92"/>
  <c r="L72" i="92" s="1"/>
  <c r="K69" i="92"/>
  <c r="L69" i="92" s="1"/>
  <c r="K72" i="88"/>
  <c r="L72" i="88" s="1"/>
  <c r="K69" i="88"/>
  <c r="L69" i="88" s="1"/>
  <c r="K72" i="93"/>
  <c r="L72" i="93" s="1"/>
  <c r="K69" i="93"/>
  <c r="L69" i="93" s="1"/>
  <c r="X24" i="88"/>
  <c r="AB24" i="88" s="1"/>
  <c r="AC24" i="88" s="1"/>
  <c r="X21" i="88"/>
  <c r="AB21" i="88" s="1"/>
  <c r="AC21" i="88" s="1"/>
  <c r="X18" i="88"/>
  <c r="AB18" i="88" s="1"/>
  <c r="AC18" i="88" s="1"/>
  <c r="X15" i="88"/>
  <c r="AB15" i="88" s="1"/>
  <c r="AC15" i="88" s="1"/>
  <c r="X14" i="88"/>
  <c r="AB14" i="88" s="1"/>
  <c r="X25" i="88"/>
  <c r="AB25" i="88" s="1"/>
  <c r="AC25" i="88" s="1"/>
  <c r="X22" i="88"/>
  <c r="AB22" i="88" s="1"/>
  <c r="AC22" i="88" s="1"/>
  <c r="X19" i="88"/>
  <c r="AB19" i="88" s="1"/>
  <c r="AC19" i="88" s="1"/>
  <c r="X16" i="88"/>
  <c r="AB16" i="88" s="1"/>
  <c r="AC16" i="88" s="1"/>
  <c r="X13" i="88"/>
  <c r="AB13" i="88" s="1"/>
  <c r="AC13" i="88" s="1"/>
  <c r="X11" i="88"/>
  <c r="AB11" i="88" s="1"/>
  <c r="AC11" i="88" s="1"/>
  <c r="X23" i="88"/>
  <c r="AB23" i="88" s="1"/>
  <c r="AC23" i="88" s="1"/>
  <c r="X20" i="88"/>
  <c r="AB20" i="88" s="1"/>
  <c r="AC20" i="88" s="1"/>
  <c r="X17" i="88"/>
  <c r="AB17" i="88" s="1"/>
  <c r="AC17" i="88" s="1"/>
  <c r="X12" i="88"/>
  <c r="AB12" i="88" s="1"/>
  <c r="X10" i="88"/>
  <c r="K69" i="91"/>
  <c r="L69" i="91" s="1"/>
  <c r="K72" i="91"/>
  <c r="L72" i="91" s="1"/>
  <c r="K48" i="91"/>
  <c r="L50" i="91" s="1"/>
  <c r="C50" i="91"/>
  <c r="X23" i="92"/>
  <c r="AB23" i="92" s="1"/>
  <c r="AC23" i="92" s="1"/>
  <c r="X21" i="92"/>
  <c r="AB21" i="92" s="1"/>
  <c r="AC21" i="92" s="1"/>
  <c r="X18" i="92"/>
  <c r="AB18" i="92" s="1"/>
  <c r="AC18" i="92" s="1"/>
  <c r="X15" i="92"/>
  <c r="AB15" i="92" s="1"/>
  <c r="AC15" i="92" s="1"/>
  <c r="X14" i="92"/>
  <c r="AB14" i="92" s="1"/>
  <c r="X25" i="92"/>
  <c r="AB25" i="92" s="1"/>
  <c r="AC25" i="92" s="1"/>
  <c r="X24" i="92"/>
  <c r="AB24" i="92" s="1"/>
  <c r="AC24" i="92" s="1"/>
  <c r="X22" i="92"/>
  <c r="AB22" i="92" s="1"/>
  <c r="AC22" i="92" s="1"/>
  <c r="X19" i="92"/>
  <c r="AB19" i="92" s="1"/>
  <c r="AC19" i="92" s="1"/>
  <c r="X16" i="92"/>
  <c r="AB16" i="92" s="1"/>
  <c r="AC16" i="92" s="1"/>
  <c r="X13" i="92"/>
  <c r="AB13" i="92" s="1"/>
  <c r="AC13" i="92" s="1"/>
  <c r="X11" i="92"/>
  <c r="AB11" i="92" s="1"/>
  <c r="AC11" i="92" s="1"/>
  <c r="X10" i="92"/>
  <c r="X20" i="92"/>
  <c r="AB20" i="92" s="1"/>
  <c r="AC20" i="92" s="1"/>
  <c r="X17" i="92"/>
  <c r="AB17" i="92" s="1"/>
  <c r="AC17" i="92" s="1"/>
  <c r="X12" i="92"/>
  <c r="AB12" i="92" s="1"/>
  <c r="L26" i="93"/>
  <c r="L26" i="92"/>
  <c r="L37" i="93"/>
  <c r="G37" i="93"/>
  <c r="L44" i="92" l="1"/>
  <c r="K48" i="93"/>
  <c r="L50" i="93" s="1"/>
  <c r="L82" i="88"/>
  <c r="AC81" i="96"/>
  <c r="L84" i="96" s="1"/>
  <c r="L82" i="91"/>
  <c r="AC12" i="92"/>
  <c r="W48" i="92"/>
  <c r="AB48" i="92" s="1"/>
  <c r="AC12" i="88"/>
  <c r="W48" i="88"/>
  <c r="AB48" i="88" s="1"/>
  <c r="X26" i="91"/>
  <c r="AB10" i="91"/>
  <c r="W49" i="93"/>
  <c r="AB49" i="93" s="1"/>
  <c r="AC14" i="93"/>
  <c r="X26" i="93"/>
  <c r="AB10" i="93"/>
  <c r="K78" i="92"/>
  <c r="L78" i="92" s="1"/>
  <c r="K71" i="92"/>
  <c r="L71" i="92" s="1"/>
  <c r="K70" i="92"/>
  <c r="L70" i="92" s="1"/>
  <c r="K67" i="92"/>
  <c r="L67" i="92" s="1"/>
  <c r="K59" i="92"/>
  <c r="L59" i="92" s="1"/>
  <c r="K48" i="92"/>
  <c r="L50" i="92" s="1"/>
  <c r="C50" i="92"/>
  <c r="K67" i="93"/>
  <c r="L67" i="93" s="1"/>
  <c r="K78" i="93"/>
  <c r="L78" i="93" s="1"/>
  <c r="K59" i="93"/>
  <c r="L59" i="93" s="1"/>
  <c r="K71" i="93"/>
  <c r="L71" i="93" s="1"/>
  <c r="K70" i="93"/>
  <c r="L70" i="93" s="1"/>
  <c r="L44" i="93"/>
  <c r="X26" i="92"/>
  <c r="AB10" i="92"/>
  <c r="AC14" i="92"/>
  <c r="W49" i="92"/>
  <c r="AB49" i="92" s="1"/>
  <c r="X26" i="88"/>
  <c r="AB10" i="88"/>
  <c r="W49" i="88"/>
  <c r="AB49" i="88" s="1"/>
  <c r="AC14" i="88"/>
  <c r="W48" i="91"/>
  <c r="AB48" i="91" s="1"/>
  <c r="AC12" i="91"/>
  <c r="AC14" i="91"/>
  <c r="W49" i="91"/>
  <c r="AB49" i="91" s="1"/>
  <c r="AC12" i="93"/>
  <c r="W48" i="93"/>
  <c r="AB48" i="93" s="1"/>
  <c r="L82" i="92" l="1"/>
  <c r="X56" i="92"/>
  <c r="AB57" i="92" s="1"/>
  <c r="AB76" i="92" s="1"/>
  <c r="AC40" i="92"/>
  <c r="W47" i="93"/>
  <c r="AC10" i="93"/>
  <c r="AC26" i="93" s="1"/>
  <c r="AB26" i="93"/>
  <c r="X53" i="93" s="1"/>
  <c r="AB54" i="93" s="1"/>
  <c r="X56" i="88"/>
  <c r="AB57" i="88" s="1"/>
  <c r="AB76" i="88" s="1"/>
  <c r="AC40" i="88"/>
  <c r="X56" i="91"/>
  <c r="AB57" i="91" s="1"/>
  <c r="AB76" i="91" s="1"/>
  <c r="AC40" i="91"/>
  <c r="AC10" i="92"/>
  <c r="AC26" i="92" s="1"/>
  <c r="W47" i="92"/>
  <c r="AB26" i="92"/>
  <c r="X53" i="92" s="1"/>
  <c r="AB54" i="92" s="1"/>
  <c r="W47" i="88"/>
  <c r="AC10" i="88"/>
  <c r="AC26" i="88" s="1"/>
  <c r="AB26" i="88"/>
  <c r="X53" i="88" s="1"/>
  <c r="AB54" i="88" s="1"/>
  <c r="L82" i="93"/>
  <c r="X56" i="93"/>
  <c r="AB57" i="93" s="1"/>
  <c r="AB76" i="93" s="1"/>
  <c r="AC40" i="93"/>
  <c r="AC10" i="91"/>
  <c r="AC26" i="91" s="1"/>
  <c r="W47" i="91"/>
  <c r="AB26" i="91"/>
  <c r="X53" i="91" s="1"/>
  <c r="AB54" i="91" s="1"/>
  <c r="W50" i="88" l="1"/>
  <c r="AB47" i="88"/>
  <c r="AC50" i="88" s="1"/>
  <c r="AB47" i="91"/>
  <c r="AC50" i="91" s="1"/>
  <c r="W50" i="91"/>
  <c r="AB66" i="88"/>
  <c r="AC66" i="88" s="1"/>
  <c r="AB69" i="88"/>
  <c r="AC69" i="88" s="1"/>
  <c r="AB58" i="88"/>
  <c r="AC58" i="88" s="1"/>
  <c r="AB77" i="88"/>
  <c r="AC77" i="88" s="1"/>
  <c r="AC76" i="88"/>
  <c r="AB70" i="88"/>
  <c r="AC70" i="88" s="1"/>
  <c r="AC44" i="92"/>
  <c r="AB68" i="91"/>
  <c r="AC68" i="91" s="1"/>
  <c r="AB71" i="91"/>
  <c r="AC71" i="91" s="1"/>
  <c r="AB71" i="88"/>
  <c r="AC71" i="88" s="1"/>
  <c r="AB68" i="88"/>
  <c r="AC68" i="88" s="1"/>
  <c r="AC44" i="93"/>
  <c r="AB68" i="92"/>
  <c r="AC68" i="92" s="1"/>
  <c r="AB71" i="92"/>
  <c r="AC71" i="92" s="1"/>
  <c r="AB77" i="92"/>
  <c r="AC77" i="92" s="1"/>
  <c r="AB70" i="92"/>
  <c r="AC70" i="92" s="1"/>
  <c r="AC76" i="92"/>
  <c r="AB58" i="92"/>
  <c r="AC58" i="92" s="1"/>
  <c r="AB69" i="92"/>
  <c r="AC69" i="92" s="1"/>
  <c r="AB66" i="92"/>
  <c r="AC66" i="92" s="1"/>
  <c r="AC76" i="91"/>
  <c r="AB77" i="91"/>
  <c r="AC77" i="91" s="1"/>
  <c r="AB70" i="91"/>
  <c r="AC70" i="91" s="1"/>
  <c r="AB58" i="91"/>
  <c r="AC58" i="91" s="1"/>
  <c r="AB69" i="91"/>
  <c r="AC69" i="91" s="1"/>
  <c r="AB66" i="91"/>
  <c r="AC66" i="91" s="1"/>
  <c r="W50" i="92"/>
  <c r="AB47" i="92"/>
  <c r="AC50" i="92" s="1"/>
  <c r="AB69" i="93"/>
  <c r="AC69" i="93" s="1"/>
  <c r="AB58" i="93"/>
  <c r="AC58" i="93" s="1"/>
  <c r="AB70" i="93"/>
  <c r="AC70" i="93" s="1"/>
  <c r="AB66" i="93"/>
  <c r="AC66" i="93" s="1"/>
  <c r="AB77" i="93"/>
  <c r="AC77" i="93" s="1"/>
  <c r="AC76" i="93"/>
  <c r="AC44" i="91"/>
  <c r="AB71" i="93"/>
  <c r="AC71" i="93" s="1"/>
  <c r="AB68" i="93"/>
  <c r="AC68" i="93" s="1"/>
  <c r="AC44" i="88"/>
  <c r="W50" i="93"/>
  <c r="AB47" i="93"/>
  <c r="AC50" i="93" s="1"/>
  <c r="AC81" i="88" l="1"/>
  <c r="L84" i="88" s="1"/>
  <c r="K86" i="88" s="1"/>
  <c r="L86" i="88" s="1"/>
  <c r="AC81" i="93"/>
  <c r="L84" i="93" s="1"/>
  <c r="K86" i="93" s="1"/>
  <c r="L86" i="93" s="1"/>
  <c r="L94" i="93" s="1"/>
  <c r="AC81" i="92"/>
  <c r="L84" i="92" s="1"/>
  <c r="K86" i="92" s="1"/>
  <c r="L86" i="92" s="1"/>
  <c r="L94" i="92" s="1"/>
  <c r="AC81" i="91"/>
  <c r="L84" i="91" s="1"/>
  <c r="K86" i="91" s="1"/>
  <c r="L86" i="91" s="1"/>
  <c r="L94" i="88" l="1"/>
  <c r="L87" i="88"/>
  <c r="L90" i="88" s="1"/>
  <c r="L92" i="88" s="1"/>
  <c r="L94" i="91"/>
  <c r="L87" i="91"/>
  <c r="L90" i="91" s="1"/>
  <c r="L92" i="91" s="1"/>
  <c r="L87" i="92"/>
  <c r="L90" i="92" s="1"/>
  <c r="L92" i="92" s="1"/>
  <c r="L87" i="93"/>
  <c r="L90" i="93" l="1"/>
  <c r="L92" i="93" s="1"/>
  <c r="C177" i="84" l="1"/>
  <c r="C176" i="84"/>
  <c r="B136" i="84"/>
  <c r="B135" i="84"/>
  <c r="V78" i="84"/>
  <c r="Y77" i="84"/>
  <c r="V77" i="84"/>
  <c r="Y76" i="84"/>
  <c r="V76" i="84"/>
  <c r="G76" i="84"/>
  <c r="I76" i="84" s="1"/>
  <c r="L76" i="84" s="1"/>
  <c r="AB75" i="84"/>
  <c r="G75" i="84"/>
  <c r="I75" i="84" s="1"/>
  <c r="L75" i="84" s="1"/>
  <c r="AB74" i="84"/>
  <c r="Y71" i="84"/>
  <c r="Y70" i="84"/>
  <c r="Y69" i="84"/>
  <c r="Y68" i="84"/>
  <c r="Y66" i="84"/>
  <c r="X65" i="84"/>
  <c r="G65" i="84"/>
  <c r="X64" i="84" s="1"/>
  <c r="X61" i="84"/>
  <c r="X60" i="84"/>
  <c r="J56" i="84"/>
  <c r="AA56" i="84" s="1"/>
  <c r="AA53" i="84"/>
  <c r="Z49" i="84"/>
  <c r="G49" i="84"/>
  <c r="Z48" i="84"/>
  <c r="G48" i="84"/>
  <c r="Z47" i="84"/>
  <c r="G47" i="84"/>
  <c r="X40" i="84"/>
  <c r="K40" i="84"/>
  <c r="X39" i="84"/>
  <c r="X37" i="84"/>
  <c r="E37" i="84"/>
  <c r="D37" i="84"/>
  <c r="AB36" i="84"/>
  <c r="AC36" i="84" s="1"/>
  <c r="L36" i="84"/>
  <c r="AC35" i="84"/>
  <c r="AB35" i="84"/>
  <c r="L35" i="84"/>
  <c r="AB34" i="84"/>
  <c r="AC34" i="84" s="1"/>
  <c r="L34" i="84"/>
  <c r="AB33" i="84"/>
  <c r="AC33" i="84" s="1"/>
  <c r="L33" i="84"/>
  <c r="AC32" i="84"/>
  <c r="AB32" i="84"/>
  <c r="L32" i="84"/>
  <c r="AC31" i="84"/>
  <c r="AB31" i="84"/>
  <c r="L31" i="84"/>
  <c r="AB30" i="84"/>
  <c r="AC30" i="84" s="1"/>
  <c r="L30" i="84"/>
  <c r="AB29" i="84"/>
  <c r="AC29" i="84" s="1"/>
  <c r="L29" i="84"/>
  <c r="AC28" i="84"/>
  <c r="AB28" i="84"/>
  <c r="E26" i="84"/>
  <c r="D26" i="84"/>
  <c r="K25" i="84"/>
  <c r="L25" i="84" s="1"/>
  <c r="I23" i="84"/>
  <c r="I24" i="84" s="1"/>
  <c r="K22" i="84"/>
  <c r="L22" i="84" s="1"/>
  <c r="I21" i="84"/>
  <c r="I20" i="84"/>
  <c r="K20" i="84"/>
  <c r="L20" i="84" s="1"/>
  <c r="K19" i="84"/>
  <c r="L19" i="84" s="1"/>
  <c r="I17" i="84"/>
  <c r="I18" i="84" s="1"/>
  <c r="K17" i="84"/>
  <c r="L17" i="84" s="1"/>
  <c r="K16" i="84"/>
  <c r="L16" i="84" s="1"/>
  <c r="I15" i="84"/>
  <c r="K14" i="84"/>
  <c r="L14" i="84" s="1"/>
  <c r="I13" i="84"/>
  <c r="K12" i="84"/>
  <c r="L12" i="84" s="1"/>
  <c r="I11" i="84"/>
  <c r="G10" i="84"/>
  <c r="AB7" i="84"/>
  <c r="X47" i="84" s="1"/>
  <c r="X7" i="84"/>
  <c r="V4" i="84"/>
  <c r="B3" i="84"/>
  <c r="V2" i="84"/>
  <c r="K24" i="84" l="1"/>
  <c r="L24" i="84" s="1"/>
  <c r="K13" i="84"/>
  <c r="L13" i="84" s="1"/>
  <c r="K18" i="84"/>
  <c r="L18" i="84" s="1"/>
  <c r="K23" i="84"/>
  <c r="L23" i="84" s="1"/>
  <c r="K21" i="84"/>
  <c r="L21" i="84" s="1"/>
  <c r="AC37" i="84"/>
  <c r="M15" i="84"/>
  <c r="G37" i="84"/>
  <c r="L28" i="84"/>
  <c r="L37" i="84" s="1"/>
  <c r="M11" i="84"/>
  <c r="AB40" i="84"/>
  <c r="G26" i="84"/>
  <c r="G56" i="84" s="1"/>
  <c r="K57" i="84" s="1"/>
  <c r="K77" i="84" s="1"/>
  <c r="L77" i="84" s="1"/>
  <c r="Z75" i="84"/>
  <c r="AC75" i="84" s="1"/>
  <c r="K11" i="84"/>
  <c r="L11" i="84" s="1"/>
  <c r="K15" i="84"/>
  <c r="L15" i="84" s="1"/>
  <c r="Z74" i="84"/>
  <c r="AC74" i="84" s="1"/>
  <c r="Y58" i="84"/>
  <c r="X49" i="84"/>
  <c r="K10" i="84"/>
  <c r="L10" i="84" s="1"/>
  <c r="X48" i="84"/>
  <c r="M13" i="84"/>
  <c r="C48" i="84" l="1"/>
  <c r="K48" i="84" s="1"/>
  <c r="C49" i="84"/>
  <c r="K49" i="84" s="1"/>
  <c r="K84" i="84"/>
  <c r="X22" i="84" s="1"/>
  <c r="AB22" i="84" s="1"/>
  <c r="AC22" i="84" s="1"/>
  <c r="L40" i="84"/>
  <c r="C47" i="84"/>
  <c r="L26" i="84"/>
  <c r="K26" i="84"/>
  <c r="G53" i="84" s="1"/>
  <c r="K54" i="84" s="1"/>
  <c r="K69" i="84"/>
  <c r="L69" i="84" s="1"/>
  <c r="K72" i="84"/>
  <c r="L72" i="84" s="1"/>
  <c r="X20" i="84" l="1"/>
  <c r="AB20" i="84" s="1"/>
  <c r="AC20" i="84" s="1"/>
  <c r="X21" i="84"/>
  <c r="AB21" i="84" s="1"/>
  <c r="AC21" i="84" s="1"/>
  <c r="X15" i="84"/>
  <c r="AB15" i="84" s="1"/>
  <c r="AC15" i="84" s="1"/>
  <c r="X12" i="84"/>
  <c r="AB12" i="84" s="1"/>
  <c r="X11" i="84"/>
  <c r="AB11" i="84" s="1"/>
  <c r="AC11" i="84" s="1"/>
  <c r="X17" i="84"/>
  <c r="AB17" i="84" s="1"/>
  <c r="AC17" i="84" s="1"/>
  <c r="X16" i="84"/>
  <c r="AB16" i="84" s="1"/>
  <c r="AC16" i="84" s="1"/>
  <c r="X14" i="84"/>
  <c r="AB14" i="84" s="1"/>
  <c r="X24" i="84"/>
  <c r="AB24" i="84" s="1"/>
  <c r="AC24" i="84" s="1"/>
  <c r="X19" i="84"/>
  <c r="AB19" i="84" s="1"/>
  <c r="AC19" i="84" s="1"/>
  <c r="X10" i="84"/>
  <c r="AB10" i="84" s="1"/>
  <c r="X18" i="84"/>
  <c r="AB18" i="84" s="1"/>
  <c r="AC18" i="84" s="1"/>
  <c r="X13" i="84"/>
  <c r="AB13" i="84" s="1"/>
  <c r="AC13" i="84" s="1"/>
  <c r="X23" i="84"/>
  <c r="AB23" i="84" s="1"/>
  <c r="AC23" i="84" s="1"/>
  <c r="X25" i="84"/>
  <c r="AB25" i="84" s="1"/>
  <c r="AC25" i="84" s="1"/>
  <c r="L44" i="84"/>
  <c r="AC12" i="84"/>
  <c r="K71" i="84"/>
  <c r="L71" i="84" s="1"/>
  <c r="K70" i="84"/>
  <c r="L70" i="84" s="1"/>
  <c r="K59" i="84"/>
  <c r="L59" i="84" s="1"/>
  <c r="K78" i="84"/>
  <c r="L78" i="84" s="1"/>
  <c r="K67" i="84"/>
  <c r="L67" i="84" s="1"/>
  <c r="K47" i="84"/>
  <c r="L50" i="84" s="1"/>
  <c r="C50" i="84"/>
  <c r="W49" i="84" l="1"/>
  <c r="AB49" i="84" s="1"/>
  <c r="X26" i="84"/>
  <c r="AC14" i="84"/>
  <c r="W48" i="84"/>
  <c r="AB48" i="84" s="1"/>
  <c r="L82" i="84"/>
  <c r="K86" i="84" s="1"/>
  <c r="X56" i="84"/>
  <c r="AB57" i="84" s="1"/>
  <c r="AB76" i="84" s="1"/>
  <c r="AC40" i="84"/>
  <c r="AB26" i="84"/>
  <c r="X53" i="84" s="1"/>
  <c r="AB54" i="84" s="1"/>
  <c r="W47" i="84"/>
  <c r="AC10" i="84"/>
  <c r="AC26" i="84" l="1"/>
  <c r="AC44" i="84" s="1"/>
  <c r="AB68" i="84"/>
  <c r="AC68" i="84" s="1"/>
  <c r="AB71" i="84"/>
  <c r="AC71" i="84" s="1"/>
  <c r="AB77" i="84"/>
  <c r="AC77" i="84" s="1"/>
  <c r="AB66" i="84"/>
  <c r="AC66" i="84" s="1"/>
  <c r="AB70" i="84"/>
  <c r="AC70" i="84" s="1"/>
  <c r="AC76" i="84"/>
  <c r="AB69" i="84"/>
  <c r="AC69" i="84" s="1"/>
  <c r="AB58" i="84"/>
  <c r="AC58" i="84" s="1"/>
  <c r="L86" i="84"/>
  <c r="L87" i="84" s="1"/>
  <c r="L90" i="84" s="1"/>
  <c r="L92" i="84" s="1"/>
  <c r="W50" i="84"/>
  <c r="AB47" i="84"/>
  <c r="AC50" i="84" s="1"/>
  <c r="AC81" i="84" l="1"/>
  <c r="L84" i="84" s="1"/>
  <c r="L94" i="84"/>
  <c r="C177" i="82"/>
  <c r="C176" i="82"/>
  <c r="B136" i="82"/>
  <c r="B135" i="82"/>
  <c r="V78" i="82"/>
  <c r="Y77" i="82"/>
  <c r="V77" i="82"/>
  <c r="Y76" i="82"/>
  <c r="V76" i="82"/>
  <c r="G76" i="82"/>
  <c r="I76" i="82" s="1"/>
  <c r="L76" i="82" s="1"/>
  <c r="AB75" i="82"/>
  <c r="G75" i="82"/>
  <c r="I75" i="82" s="1"/>
  <c r="L75" i="82" s="1"/>
  <c r="AB74" i="82"/>
  <c r="Y71" i="82"/>
  <c r="Y70" i="82"/>
  <c r="Y69" i="82"/>
  <c r="Y68" i="82"/>
  <c r="Y66" i="82"/>
  <c r="X65" i="82"/>
  <c r="G65" i="82"/>
  <c r="X64" i="82" s="1"/>
  <c r="X61" i="82"/>
  <c r="X60" i="82"/>
  <c r="J56" i="82"/>
  <c r="AA56" i="82" s="1"/>
  <c r="AA53" i="82"/>
  <c r="Z49" i="82"/>
  <c r="X49" i="82"/>
  <c r="G49" i="82"/>
  <c r="Z48" i="82"/>
  <c r="G48" i="82"/>
  <c r="Z47" i="82"/>
  <c r="G47" i="82"/>
  <c r="X40" i="82"/>
  <c r="K40" i="82"/>
  <c r="X39" i="82"/>
  <c r="AB40" i="82" s="1"/>
  <c r="X37" i="82"/>
  <c r="E37" i="82"/>
  <c r="D37" i="82"/>
  <c r="AB36" i="82"/>
  <c r="AC36" i="82" s="1"/>
  <c r="L36" i="82"/>
  <c r="AC35" i="82"/>
  <c r="AB35" i="82"/>
  <c r="L35" i="82"/>
  <c r="AB34" i="82"/>
  <c r="AC34" i="82" s="1"/>
  <c r="L34" i="82"/>
  <c r="AB33" i="82"/>
  <c r="AC33" i="82" s="1"/>
  <c r="L33" i="82"/>
  <c r="AB32" i="82"/>
  <c r="AC32" i="82" s="1"/>
  <c r="L32" i="82"/>
  <c r="AC31" i="82"/>
  <c r="AB31" i="82"/>
  <c r="L31" i="82"/>
  <c r="AB30" i="82"/>
  <c r="AC30" i="82" s="1"/>
  <c r="L30" i="82"/>
  <c r="AB29" i="82"/>
  <c r="AC29" i="82" s="1"/>
  <c r="L29" i="82"/>
  <c r="AC28" i="82"/>
  <c r="AB28" i="82"/>
  <c r="L28" i="82"/>
  <c r="E26" i="82"/>
  <c r="D26" i="82"/>
  <c r="K25" i="82"/>
  <c r="L25" i="82" s="1"/>
  <c r="I23" i="82"/>
  <c r="I24" i="82" s="1"/>
  <c r="K23" i="82"/>
  <c r="L23" i="82" s="1"/>
  <c r="K22" i="82"/>
  <c r="L22" i="82" s="1"/>
  <c r="I21" i="82"/>
  <c r="I20" i="82"/>
  <c r="K20" i="82"/>
  <c r="L20" i="82" s="1"/>
  <c r="K19" i="82"/>
  <c r="L19" i="82" s="1"/>
  <c r="I17" i="82"/>
  <c r="I18" i="82" s="1"/>
  <c r="K17" i="82"/>
  <c r="L17" i="82" s="1"/>
  <c r="K16" i="82"/>
  <c r="L16" i="82" s="1"/>
  <c r="I15" i="82"/>
  <c r="K14" i="82"/>
  <c r="L14" i="82" s="1"/>
  <c r="I13" i="82"/>
  <c r="K12" i="82"/>
  <c r="L12" i="82" s="1"/>
  <c r="I11" i="82"/>
  <c r="G10" i="82"/>
  <c r="AB7" i="82"/>
  <c r="X47" i="82" s="1"/>
  <c r="X7" i="82"/>
  <c r="V4" i="82"/>
  <c r="B3" i="82"/>
  <c r="V2" i="82"/>
  <c r="AC37" i="82" l="1"/>
  <c r="K13" i="82"/>
  <c r="L13" i="82" s="1"/>
  <c r="K11" i="82"/>
  <c r="L11" i="82" s="1"/>
  <c r="M15" i="82"/>
  <c r="K18" i="82"/>
  <c r="L18" i="82" s="1"/>
  <c r="K24" i="82"/>
  <c r="L24" i="82" s="1"/>
  <c r="K15" i="82"/>
  <c r="L15" i="82" s="1"/>
  <c r="K21" i="82"/>
  <c r="L21" i="82" s="1"/>
  <c r="Z75" i="82"/>
  <c r="AC75" i="82" s="1"/>
  <c r="C48" i="82"/>
  <c r="K48" i="82" s="1"/>
  <c r="G26" i="82"/>
  <c r="L40" i="82" s="1"/>
  <c r="K10" i="82"/>
  <c r="L10" i="82" s="1"/>
  <c r="M11" i="82"/>
  <c r="M13" i="82"/>
  <c r="G37" i="82"/>
  <c r="L37" i="82"/>
  <c r="Y58" i="82"/>
  <c r="Z74" i="82"/>
  <c r="AC74" i="82" s="1"/>
  <c r="X48" i="82"/>
  <c r="C49" i="82" l="1"/>
  <c r="K49" i="82" s="1"/>
  <c r="C47" i="82"/>
  <c r="L26" i="82"/>
  <c r="K26" i="82"/>
  <c r="G53" i="82" s="1"/>
  <c r="K54" i="82" s="1"/>
  <c r="G56" i="82"/>
  <c r="K57" i="82" s="1"/>
  <c r="K77" i="82" s="1"/>
  <c r="K84" i="82"/>
  <c r="L44" i="82" l="1"/>
  <c r="K72" i="82"/>
  <c r="L72" i="82" s="1"/>
  <c r="K69" i="82"/>
  <c r="L69" i="82" s="1"/>
  <c r="C50" i="82"/>
  <c r="K47" i="82"/>
  <c r="L50" i="82" s="1"/>
  <c r="X19" i="82"/>
  <c r="AB19" i="82" s="1"/>
  <c r="AC19" i="82" s="1"/>
  <c r="X16" i="82"/>
  <c r="AB16" i="82" s="1"/>
  <c r="AC16" i="82" s="1"/>
  <c r="X13" i="82"/>
  <c r="AB13" i="82" s="1"/>
  <c r="AC13" i="82" s="1"/>
  <c r="X24" i="82"/>
  <c r="AB24" i="82" s="1"/>
  <c r="AC24" i="82" s="1"/>
  <c r="X21" i="82"/>
  <c r="AB21" i="82" s="1"/>
  <c r="AC21" i="82" s="1"/>
  <c r="X18" i="82"/>
  <c r="AB18" i="82" s="1"/>
  <c r="AC18" i="82" s="1"/>
  <c r="X15" i="82"/>
  <c r="AB15" i="82" s="1"/>
  <c r="AC15" i="82" s="1"/>
  <c r="X14" i="82"/>
  <c r="AB14" i="82" s="1"/>
  <c r="X11" i="82"/>
  <c r="AB11" i="82" s="1"/>
  <c r="AC11" i="82" s="1"/>
  <c r="X10" i="82"/>
  <c r="X25" i="82"/>
  <c r="AB25" i="82" s="1"/>
  <c r="AC25" i="82" s="1"/>
  <c r="X22" i="82"/>
  <c r="AB22" i="82" s="1"/>
  <c r="AC22" i="82" s="1"/>
  <c r="X23" i="82"/>
  <c r="AB23" i="82" s="1"/>
  <c r="AC23" i="82" s="1"/>
  <c r="X17" i="82"/>
  <c r="AB17" i="82" s="1"/>
  <c r="AC17" i="82" s="1"/>
  <c r="X20" i="82"/>
  <c r="AB20" i="82" s="1"/>
  <c r="AC20" i="82" s="1"/>
  <c r="X12" i="82"/>
  <c r="AB12" i="82" s="1"/>
  <c r="K71" i="82"/>
  <c r="L71" i="82" s="1"/>
  <c r="K70" i="82"/>
  <c r="L70" i="82" s="1"/>
  <c r="K59" i="82"/>
  <c r="L59" i="82" s="1"/>
  <c r="K78" i="82"/>
  <c r="L78" i="82" s="1"/>
  <c r="K67" i="82"/>
  <c r="L67" i="82" s="1"/>
  <c r="L82" i="82" l="1"/>
  <c r="X26" i="82"/>
  <c r="AB10" i="82"/>
  <c r="AC12" i="82"/>
  <c r="W48" i="82"/>
  <c r="AB48" i="82" s="1"/>
  <c r="W49" i="82"/>
  <c r="AB49" i="82" s="1"/>
  <c r="AC14" i="82"/>
  <c r="X56" i="82" l="1"/>
  <c r="AB57" i="82" s="1"/>
  <c r="AB76" i="82" s="1"/>
  <c r="AC40" i="82"/>
  <c r="AB26" i="82"/>
  <c r="X53" i="82" s="1"/>
  <c r="AB54" i="82" s="1"/>
  <c r="W47" i="82"/>
  <c r="AC10" i="82"/>
  <c r="AC26" i="82" s="1"/>
  <c r="AC44" i="82" l="1"/>
  <c r="AB68" i="82"/>
  <c r="AC68" i="82" s="1"/>
  <c r="AB71" i="82"/>
  <c r="AC71" i="82" s="1"/>
  <c r="AB77" i="82"/>
  <c r="AC77" i="82" s="1"/>
  <c r="AB66" i="82"/>
  <c r="AC66" i="82" s="1"/>
  <c r="AC76" i="82"/>
  <c r="AB69" i="82"/>
  <c r="AC69" i="82" s="1"/>
  <c r="AB58" i="82"/>
  <c r="AC58" i="82" s="1"/>
  <c r="AB70" i="82"/>
  <c r="AC70" i="82" s="1"/>
  <c r="W50" i="82"/>
  <c r="AB47" i="82"/>
  <c r="AC50" i="82" s="1"/>
  <c r="AC81" i="82" l="1"/>
  <c r="L84" i="82" s="1"/>
  <c r="K86" i="82" s="1"/>
  <c r="L86" i="82" s="1"/>
  <c r="L87" i="82" l="1"/>
  <c r="L94" i="82"/>
  <c r="L90" i="82" l="1"/>
  <c r="L92" i="82" s="1"/>
  <c r="C177" i="81"/>
  <c r="C176" i="81"/>
  <c r="B136" i="81"/>
  <c r="B135" i="81"/>
  <c r="V78" i="81"/>
  <c r="Y77" i="81"/>
  <c r="V77" i="81"/>
  <c r="Y76" i="81"/>
  <c r="V76" i="81"/>
  <c r="G76" i="81"/>
  <c r="I76" i="81" s="1"/>
  <c r="L76" i="81" s="1"/>
  <c r="AB75" i="81"/>
  <c r="G75" i="81"/>
  <c r="I75" i="81" s="1"/>
  <c r="L75" i="81" s="1"/>
  <c r="AB74" i="81"/>
  <c r="Y71" i="81"/>
  <c r="Y70" i="81"/>
  <c r="Y69" i="81"/>
  <c r="Y68" i="81"/>
  <c r="Y66" i="81"/>
  <c r="X65" i="81"/>
  <c r="G65" i="81"/>
  <c r="X64" i="81" s="1"/>
  <c r="X61" i="81"/>
  <c r="X60" i="81"/>
  <c r="AA56" i="81"/>
  <c r="J56" i="81"/>
  <c r="AA53" i="81"/>
  <c r="Z49" i="81"/>
  <c r="G49" i="81"/>
  <c r="Z48" i="81"/>
  <c r="G48" i="81"/>
  <c r="Z47" i="81"/>
  <c r="G47" i="81"/>
  <c r="X40" i="81"/>
  <c r="K40" i="81"/>
  <c r="X39" i="81"/>
  <c r="AB40" i="81" s="1"/>
  <c r="X37" i="81"/>
  <c r="E37" i="81"/>
  <c r="D37" i="81"/>
  <c r="AB36" i="81"/>
  <c r="AC36" i="81" s="1"/>
  <c r="L36" i="81"/>
  <c r="AB35" i="81"/>
  <c r="AC35" i="81" s="1"/>
  <c r="L35" i="81"/>
  <c r="AC34" i="81"/>
  <c r="AB34" i="81"/>
  <c r="L34" i="81"/>
  <c r="AC33" i="81"/>
  <c r="AB33" i="81"/>
  <c r="L33" i="81"/>
  <c r="AB32" i="81"/>
  <c r="AC32" i="81" s="1"/>
  <c r="L32" i="81"/>
  <c r="AB31" i="81"/>
  <c r="AC31" i="81" s="1"/>
  <c r="L31" i="81"/>
  <c r="AC30" i="81"/>
  <c r="AB30" i="81"/>
  <c r="L30" i="81"/>
  <c r="AC29" i="81"/>
  <c r="AB29" i="81"/>
  <c r="L29" i="81"/>
  <c r="AB28" i="81"/>
  <c r="AC28" i="81" s="1"/>
  <c r="AC37" i="81" s="1"/>
  <c r="L28" i="81"/>
  <c r="E26" i="81"/>
  <c r="D26" i="81"/>
  <c r="K25" i="81"/>
  <c r="L25" i="81" s="1"/>
  <c r="I23" i="81"/>
  <c r="I24" i="81" s="1"/>
  <c r="K23" i="81"/>
  <c r="L23" i="81" s="1"/>
  <c r="K22" i="81"/>
  <c r="L22" i="81" s="1"/>
  <c r="I20" i="81"/>
  <c r="I21" i="81" s="1"/>
  <c r="K19" i="81"/>
  <c r="L19" i="81" s="1"/>
  <c r="I17" i="81"/>
  <c r="I18" i="81" s="1"/>
  <c r="K17" i="81"/>
  <c r="L17" i="81" s="1"/>
  <c r="K16" i="81"/>
  <c r="L16" i="81" s="1"/>
  <c r="I15" i="81"/>
  <c r="K14" i="81"/>
  <c r="L14" i="81" s="1"/>
  <c r="I13" i="81"/>
  <c r="K13" i="81"/>
  <c r="L13" i="81" s="1"/>
  <c r="K12" i="81"/>
  <c r="L12" i="81" s="1"/>
  <c r="I11" i="81"/>
  <c r="G10" i="81"/>
  <c r="AB7" i="81"/>
  <c r="X47" i="81" s="1"/>
  <c r="X7" i="81"/>
  <c r="V4" i="81"/>
  <c r="B3" i="81"/>
  <c r="V2" i="81"/>
  <c r="K18" i="81" l="1"/>
  <c r="L18" i="81" s="1"/>
  <c r="K11" i="81"/>
  <c r="L11" i="81" s="1"/>
  <c r="K21" i="81"/>
  <c r="L21" i="81" s="1"/>
  <c r="K24" i="81"/>
  <c r="L24" i="81" s="1"/>
  <c r="K20" i="81"/>
  <c r="L20" i="81" s="1"/>
  <c r="Y58" i="81"/>
  <c r="M15" i="81"/>
  <c r="K15" i="81"/>
  <c r="L15" i="81" s="1"/>
  <c r="G26" i="81"/>
  <c r="Z75" i="81"/>
  <c r="AC75" i="81" s="1"/>
  <c r="M11" i="81"/>
  <c r="G37" i="81"/>
  <c r="C48" i="81"/>
  <c r="K48" i="81" s="1"/>
  <c r="Z74" i="81"/>
  <c r="AC74" i="81" s="1"/>
  <c r="X49" i="81"/>
  <c r="K10" i="81"/>
  <c r="L10" i="81" s="1"/>
  <c r="L37" i="81"/>
  <c r="X48" i="81"/>
  <c r="M13" i="81"/>
  <c r="C49" i="81" l="1"/>
  <c r="K49" i="81" s="1"/>
  <c r="M75" i="81"/>
  <c r="L40" i="81"/>
  <c r="K84" i="81"/>
  <c r="X17" i="81" s="1"/>
  <c r="AB17" i="81" s="1"/>
  <c r="AC17" i="81" s="1"/>
  <c r="G56" i="81"/>
  <c r="K57" i="81" s="1"/>
  <c r="C47" i="81"/>
  <c r="L26" i="81"/>
  <c r="L44" i="81" s="1"/>
  <c r="K26" i="81"/>
  <c r="G53" i="81" s="1"/>
  <c r="K54" i="81" s="1"/>
  <c r="K72" i="81" l="1"/>
  <c r="L72" i="81" s="1"/>
  <c r="K77" i="81"/>
  <c r="L77" i="81" s="1"/>
  <c r="K69" i="81"/>
  <c r="L69" i="81" s="1"/>
  <c r="X10" i="81"/>
  <c r="AB10" i="81" s="1"/>
  <c r="X18" i="81"/>
  <c r="AB18" i="81" s="1"/>
  <c r="AC18" i="81" s="1"/>
  <c r="X23" i="81"/>
  <c r="AB23" i="81" s="1"/>
  <c r="AC23" i="81" s="1"/>
  <c r="X14" i="81"/>
  <c r="AB14" i="81" s="1"/>
  <c r="AC14" i="81" s="1"/>
  <c r="X24" i="81"/>
  <c r="AB24" i="81" s="1"/>
  <c r="AC24" i="81" s="1"/>
  <c r="X13" i="81"/>
  <c r="AB13" i="81" s="1"/>
  <c r="AC13" i="81" s="1"/>
  <c r="X19" i="81"/>
  <c r="AB19" i="81" s="1"/>
  <c r="AC19" i="81" s="1"/>
  <c r="X25" i="81"/>
  <c r="AB25" i="81" s="1"/>
  <c r="AC25" i="81" s="1"/>
  <c r="X11" i="81"/>
  <c r="AB11" i="81" s="1"/>
  <c r="AC11" i="81" s="1"/>
  <c r="X15" i="81"/>
  <c r="AB15" i="81" s="1"/>
  <c r="AC15" i="81" s="1"/>
  <c r="X21" i="81"/>
  <c r="AB21" i="81" s="1"/>
  <c r="AC21" i="81" s="1"/>
  <c r="X20" i="81"/>
  <c r="AB20" i="81" s="1"/>
  <c r="AC20" i="81" s="1"/>
  <c r="X12" i="81"/>
  <c r="AB12" i="81" s="1"/>
  <c r="AC12" i="81" s="1"/>
  <c r="X16" i="81"/>
  <c r="AB16" i="81" s="1"/>
  <c r="AC16" i="81" s="1"/>
  <c r="X22" i="81"/>
  <c r="AB22" i="81" s="1"/>
  <c r="AC22" i="81" s="1"/>
  <c r="K71" i="81"/>
  <c r="L71" i="81" s="1"/>
  <c r="K70" i="81"/>
  <c r="L70" i="81" s="1"/>
  <c r="K59" i="81"/>
  <c r="L59" i="81" s="1"/>
  <c r="K78" i="81"/>
  <c r="L78" i="81" s="1"/>
  <c r="K67" i="81"/>
  <c r="L67" i="81" s="1"/>
  <c r="K47" i="81"/>
  <c r="L50" i="81" s="1"/>
  <c r="C50" i="81"/>
  <c r="W49" i="81" l="1"/>
  <c r="AB49" i="81" s="1"/>
  <c r="W48" i="81"/>
  <c r="AB48" i="81" s="1"/>
  <c r="X26" i="81"/>
  <c r="AC40" i="81" s="1"/>
  <c r="L82" i="81"/>
  <c r="AB26" i="81"/>
  <c r="X53" i="81" s="1"/>
  <c r="AB54" i="81" s="1"/>
  <c r="W47" i="81"/>
  <c r="AC10" i="81"/>
  <c r="AC26" i="81" s="1"/>
  <c r="X56" i="81" l="1"/>
  <c r="AB57" i="81" s="1"/>
  <c r="AB76" i="81" s="1"/>
  <c r="AC76" i="81" s="1"/>
  <c r="AC44" i="81"/>
  <c r="AB77" i="81"/>
  <c r="AC77" i="81" s="1"/>
  <c r="AB66" i="81"/>
  <c r="AC66" i="81" s="1"/>
  <c r="AB70" i="81"/>
  <c r="AC70" i="81" s="1"/>
  <c r="AB69" i="81"/>
  <c r="AC69" i="81" s="1"/>
  <c r="AB58" i="81"/>
  <c r="AC58" i="81" s="1"/>
  <c r="W50" i="81"/>
  <c r="AB47" i="81"/>
  <c r="AC50" i="81" s="1"/>
  <c r="AB71" i="81" l="1"/>
  <c r="AC71" i="81" s="1"/>
  <c r="AB68" i="81"/>
  <c r="AC68" i="81" s="1"/>
  <c r="AC81" i="81" l="1"/>
  <c r="L84" i="81" s="1"/>
  <c r="K86" i="81" s="1"/>
  <c r="L86" i="81" s="1"/>
  <c r="L87" i="81" s="1"/>
  <c r="L90" i="81" s="1"/>
  <c r="L92" i="81" s="1"/>
  <c r="C177" i="80"/>
  <c r="C176" i="80"/>
  <c r="B136" i="80"/>
  <c r="B135" i="80"/>
  <c r="V78" i="80"/>
  <c r="Y77" i="80"/>
  <c r="V77" i="80"/>
  <c r="Y76" i="80"/>
  <c r="V76" i="80"/>
  <c r="G76" i="80"/>
  <c r="I76" i="80" s="1"/>
  <c r="L76" i="80" s="1"/>
  <c r="AB75" i="80"/>
  <c r="G75" i="80"/>
  <c r="I75" i="80" s="1"/>
  <c r="L75" i="80" s="1"/>
  <c r="AB74" i="80"/>
  <c r="Y71" i="80"/>
  <c r="Y70" i="80"/>
  <c r="Y69" i="80"/>
  <c r="Y68" i="80"/>
  <c r="Y66" i="80"/>
  <c r="X65" i="80"/>
  <c r="G65" i="80"/>
  <c r="X64" i="80" s="1"/>
  <c r="X61" i="80"/>
  <c r="X60" i="80"/>
  <c r="J56" i="80"/>
  <c r="AA56" i="80" s="1"/>
  <c r="AA53" i="80"/>
  <c r="Z49" i="80"/>
  <c r="G49" i="80"/>
  <c r="Z48" i="80"/>
  <c r="G48" i="80"/>
  <c r="Z47" i="80"/>
  <c r="G47" i="80"/>
  <c r="X40" i="80"/>
  <c r="K40" i="80"/>
  <c r="X39" i="80"/>
  <c r="X37" i="80"/>
  <c r="E37" i="80"/>
  <c r="D37" i="80"/>
  <c r="AB36" i="80"/>
  <c r="AC36" i="80" s="1"/>
  <c r="L36" i="80"/>
  <c r="AC35" i="80"/>
  <c r="AB35" i="80"/>
  <c r="L35" i="80"/>
  <c r="AB34" i="80"/>
  <c r="AC34" i="80" s="1"/>
  <c r="L34" i="80"/>
  <c r="AB33" i="80"/>
  <c r="AC33" i="80" s="1"/>
  <c r="L33" i="80"/>
  <c r="AC32" i="80"/>
  <c r="AB32" i="80"/>
  <c r="L32" i="80"/>
  <c r="AC31" i="80"/>
  <c r="AB31" i="80"/>
  <c r="L31" i="80"/>
  <c r="AB30" i="80"/>
  <c r="AC30" i="80" s="1"/>
  <c r="L30" i="80"/>
  <c r="AB29" i="80"/>
  <c r="AC29" i="80" s="1"/>
  <c r="L29" i="80"/>
  <c r="AC28" i="80"/>
  <c r="AB28" i="80"/>
  <c r="E26" i="80"/>
  <c r="D26" i="80"/>
  <c r="K25" i="80"/>
  <c r="L25" i="80" s="1"/>
  <c r="I23" i="80"/>
  <c r="I24" i="80" s="1"/>
  <c r="K22" i="80"/>
  <c r="L22" i="80" s="1"/>
  <c r="I21" i="80"/>
  <c r="I20" i="80"/>
  <c r="K20" i="80"/>
  <c r="L20" i="80" s="1"/>
  <c r="K19" i="80"/>
  <c r="L19" i="80" s="1"/>
  <c r="I17" i="80"/>
  <c r="I18" i="80" s="1"/>
  <c r="K17" i="80"/>
  <c r="L17" i="80" s="1"/>
  <c r="K16" i="80"/>
  <c r="L16" i="80" s="1"/>
  <c r="I15" i="80"/>
  <c r="K14" i="80"/>
  <c r="L14" i="80" s="1"/>
  <c r="I13" i="80"/>
  <c r="K12" i="80"/>
  <c r="L12" i="80" s="1"/>
  <c r="I11" i="80"/>
  <c r="G10" i="80"/>
  <c r="AB7" i="80"/>
  <c r="X47" i="80" s="1"/>
  <c r="X7" i="80"/>
  <c r="V4" i="80"/>
  <c r="B3" i="80"/>
  <c r="V2" i="80"/>
  <c r="L94" i="81" l="1"/>
  <c r="K13" i="80"/>
  <c r="L13" i="80" s="1"/>
  <c r="K18" i="80"/>
  <c r="L18" i="80" s="1"/>
  <c r="K23" i="80"/>
  <c r="L23" i="80" s="1"/>
  <c r="K24" i="80"/>
  <c r="L24" i="80" s="1"/>
  <c r="K21" i="80"/>
  <c r="L21" i="80" s="1"/>
  <c r="AC37" i="80"/>
  <c r="X49" i="80"/>
  <c r="Y58" i="80"/>
  <c r="M15" i="80"/>
  <c r="G37" i="80"/>
  <c r="L28" i="80"/>
  <c r="L37" i="80" s="1"/>
  <c r="M11" i="80"/>
  <c r="AB40" i="80"/>
  <c r="G26" i="80"/>
  <c r="K84" i="80" s="1"/>
  <c r="Z75" i="80"/>
  <c r="AC75" i="80" s="1"/>
  <c r="K15" i="80"/>
  <c r="L15" i="80" s="1"/>
  <c r="K11" i="80"/>
  <c r="L11" i="80" s="1"/>
  <c r="Z74" i="80"/>
  <c r="AC74" i="80" s="1"/>
  <c r="M13" i="80"/>
  <c r="X48" i="80"/>
  <c r="K10" i="80"/>
  <c r="L10" i="80" s="1"/>
  <c r="C48" i="80" l="1"/>
  <c r="K48" i="80" s="1"/>
  <c r="C49" i="80"/>
  <c r="K49" i="80" s="1"/>
  <c r="G56" i="80"/>
  <c r="K57" i="80" s="1"/>
  <c r="K77" i="80" s="1"/>
  <c r="L77" i="80" s="1"/>
  <c r="L40" i="80"/>
  <c r="X17" i="80"/>
  <c r="AB17" i="80" s="1"/>
  <c r="AC17" i="80" s="1"/>
  <c r="X25" i="80"/>
  <c r="AB25" i="80" s="1"/>
  <c r="AC25" i="80" s="1"/>
  <c r="X22" i="80"/>
  <c r="AB22" i="80" s="1"/>
  <c r="AC22" i="80" s="1"/>
  <c r="X19" i="80"/>
  <c r="AB19" i="80" s="1"/>
  <c r="AC19" i="80" s="1"/>
  <c r="X16" i="80"/>
  <c r="AB16" i="80" s="1"/>
  <c r="AC16" i="80" s="1"/>
  <c r="X13" i="80"/>
  <c r="AB13" i="80" s="1"/>
  <c r="AC13" i="80" s="1"/>
  <c r="X12" i="80"/>
  <c r="AB12" i="80" s="1"/>
  <c r="X20" i="80"/>
  <c r="AB20" i="80" s="1"/>
  <c r="AC20" i="80" s="1"/>
  <c r="X24" i="80"/>
  <c r="AB24" i="80" s="1"/>
  <c r="AC24" i="80" s="1"/>
  <c r="X21" i="80"/>
  <c r="AB21" i="80" s="1"/>
  <c r="AC21" i="80" s="1"/>
  <c r="X18" i="80"/>
  <c r="AB18" i="80" s="1"/>
  <c r="AC18" i="80" s="1"/>
  <c r="X15" i="80"/>
  <c r="AB15" i="80" s="1"/>
  <c r="AC15" i="80" s="1"/>
  <c r="X14" i="80"/>
  <c r="AB14" i="80" s="1"/>
  <c r="X11" i="80"/>
  <c r="AB11" i="80" s="1"/>
  <c r="AC11" i="80" s="1"/>
  <c r="X10" i="80"/>
  <c r="X23" i="80"/>
  <c r="AB23" i="80" s="1"/>
  <c r="AC23" i="80" s="1"/>
  <c r="C47" i="80"/>
  <c r="L26" i="80"/>
  <c r="K26" i="80"/>
  <c r="G53" i="80" s="1"/>
  <c r="K54" i="80" s="1"/>
  <c r="K72" i="80" l="1"/>
  <c r="L72" i="80" s="1"/>
  <c r="L44" i="80"/>
  <c r="K69" i="80"/>
  <c r="L69" i="80" s="1"/>
  <c r="K71" i="80"/>
  <c r="L71" i="80" s="1"/>
  <c r="K70" i="80"/>
  <c r="L70" i="80" s="1"/>
  <c r="K59" i="80"/>
  <c r="L59" i="80" s="1"/>
  <c r="K78" i="80"/>
  <c r="L78" i="80" s="1"/>
  <c r="K67" i="80"/>
  <c r="L67" i="80" s="1"/>
  <c r="X26" i="80"/>
  <c r="AB10" i="80"/>
  <c r="AC12" i="80"/>
  <c r="W48" i="80"/>
  <c r="AB48" i="80" s="1"/>
  <c r="C50" i="80"/>
  <c r="K47" i="80"/>
  <c r="L50" i="80" s="1"/>
  <c r="AC14" i="80"/>
  <c r="W49" i="80"/>
  <c r="AB49" i="80" s="1"/>
  <c r="L82" i="80" l="1"/>
  <c r="K86" i="80" s="1"/>
  <c r="AB26" i="80"/>
  <c r="X53" i="80" s="1"/>
  <c r="AB54" i="80" s="1"/>
  <c r="AC10" i="80"/>
  <c r="AC26" i="80" s="1"/>
  <c r="W47" i="80"/>
  <c r="X56" i="80"/>
  <c r="AB57" i="80" s="1"/>
  <c r="AB76" i="80" s="1"/>
  <c r="AC40" i="80"/>
  <c r="AC44" i="80" l="1"/>
  <c r="AB70" i="80"/>
  <c r="AC70" i="80" s="1"/>
  <c r="AB77" i="80"/>
  <c r="AC77" i="80" s="1"/>
  <c r="AB66" i="80"/>
  <c r="AC66" i="80" s="1"/>
  <c r="AC76" i="80"/>
  <c r="AB69" i="80"/>
  <c r="AC69" i="80" s="1"/>
  <c r="AB58" i="80"/>
  <c r="AC58" i="80" s="1"/>
  <c r="AB68" i="80"/>
  <c r="AC68" i="80" s="1"/>
  <c r="AB71" i="80"/>
  <c r="AC71" i="80" s="1"/>
  <c r="L86" i="80"/>
  <c r="L87" i="80" s="1"/>
  <c r="L90" i="80" s="1"/>
  <c r="L92" i="80" s="1"/>
  <c r="W50" i="80"/>
  <c r="AB47" i="80"/>
  <c r="AC50" i="80" s="1"/>
  <c r="AC81" i="80" l="1"/>
  <c r="L84" i="80" s="1"/>
  <c r="L94" i="80"/>
  <c r="C177" i="79" l="1"/>
  <c r="C176" i="79"/>
  <c r="B136" i="79"/>
  <c r="B135" i="79"/>
  <c r="V78" i="79"/>
  <c r="Y77" i="79"/>
  <c r="V77" i="79"/>
  <c r="Y76" i="79"/>
  <c r="V76" i="79"/>
  <c r="G76" i="79"/>
  <c r="I76" i="79" s="1"/>
  <c r="AB75" i="79"/>
  <c r="G75" i="79"/>
  <c r="I75" i="79" s="1"/>
  <c r="L75" i="79" s="1"/>
  <c r="AB74" i="79"/>
  <c r="Y71" i="79"/>
  <c r="Y70" i="79"/>
  <c r="Y69" i="79"/>
  <c r="Y68" i="79"/>
  <c r="Y66" i="79"/>
  <c r="X65" i="79"/>
  <c r="G65" i="79"/>
  <c r="X64" i="79" s="1"/>
  <c r="X61" i="79"/>
  <c r="X60" i="79"/>
  <c r="J56" i="79"/>
  <c r="AA56" i="79" s="1"/>
  <c r="AA53" i="79"/>
  <c r="Z49" i="79"/>
  <c r="G49" i="79"/>
  <c r="Z48" i="79"/>
  <c r="G48" i="79"/>
  <c r="Z47" i="79"/>
  <c r="G47" i="79"/>
  <c r="X40" i="79"/>
  <c r="K40" i="79"/>
  <c r="X39" i="79"/>
  <c r="AB40" i="79" s="1"/>
  <c r="X37" i="79"/>
  <c r="E37" i="79"/>
  <c r="D37" i="79"/>
  <c r="AC36" i="79"/>
  <c r="AB36" i="79"/>
  <c r="L36" i="79"/>
  <c r="AB35" i="79"/>
  <c r="AC35" i="79" s="1"/>
  <c r="L35" i="79"/>
  <c r="AC34" i="79"/>
  <c r="AB34" i="79"/>
  <c r="L34" i="79"/>
  <c r="AC33" i="79"/>
  <c r="AB33" i="79"/>
  <c r="L33" i="79"/>
  <c r="AC32" i="79"/>
  <c r="AB32" i="79"/>
  <c r="L32" i="79"/>
  <c r="AB31" i="79"/>
  <c r="AC31" i="79" s="1"/>
  <c r="L31" i="79"/>
  <c r="AC30" i="79"/>
  <c r="AB30" i="79"/>
  <c r="L30" i="79"/>
  <c r="AC29" i="79"/>
  <c r="AB29" i="79"/>
  <c r="L29" i="79"/>
  <c r="AC28" i="79"/>
  <c r="AB28" i="79"/>
  <c r="L28" i="79"/>
  <c r="E26" i="79"/>
  <c r="D26" i="79"/>
  <c r="K25" i="79"/>
  <c r="L25" i="79" s="1"/>
  <c r="I23" i="79"/>
  <c r="I24" i="79" s="1"/>
  <c r="K22" i="79"/>
  <c r="L22" i="79" s="1"/>
  <c r="I20" i="79"/>
  <c r="I21" i="79" s="1"/>
  <c r="K19" i="79"/>
  <c r="L19" i="79" s="1"/>
  <c r="I18" i="79"/>
  <c r="I17" i="79"/>
  <c r="K17" i="79"/>
  <c r="L17" i="79" s="1"/>
  <c r="K16" i="79"/>
  <c r="L16" i="79" s="1"/>
  <c r="I15" i="79"/>
  <c r="K14" i="79"/>
  <c r="L14" i="79" s="1"/>
  <c r="I13" i="79"/>
  <c r="K12" i="79"/>
  <c r="L12" i="79" s="1"/>
  <c r="I11" i="79"/>
  <c r="K11" i="79"/>
  <c r="L11" i="79" s="1"/>
  <c r="G10" i="79"/>
  <c r="K10" i="79" s="1"/>
  <c r="L10" i="79" s="1"/>
  <c r="AB7" i="79"/>
  <c r="X47" i="79" s="1"/>
  <c r="X7" i="79"/>
  <c r="V4" i="79"/>
  <c r="B3" i="79"/>
  <c r="V2" i="79"/>
  <c r="AC37" i="79" l="1"/>
  <c r="K20" i="79"/>
  <c r="L20" i="79" s="1"/>
  <c r="X49" i="79"/>
  <c r="K13" i="79"/>
  <c r="L13" i="79" s="1"/>
  <c r="K23" i="79"/>
  <c r="L23" i="79" s="1"/>
  <c r="X48" i="79"/>
  <c r="Z75" i="79"/>
  <c r="L76" i="79"/>
  <c r="M15" i="79"/>
  <c r="K21" i="79"/>
  <c r="L21" i="79" s="1"/>
  <c r="K18" i="79"/>
  <c r="L18" i="79" s="1"/>
  <c r="K24" i="79"/>
  <c r="L24" i="79" s="1"/>
  <c r="AC75" i="79"/>
  <c r="K15" i="79"/>
  <c r="L15" i="79" s="1"/>
  <c r="G37" i="79"/>
  <c r="L37" i="79"/>
  <c r="M11" i="79"/>
  <c r="M13" i="79"/>
  <c r="G26" i="79"/>
  <c r="L40" i="79" s="1"/>
  <c r="C47" i="79"/>
  <c r="Z74" i="79"/>
  <c r="AC74" i="79" s="1"/>
  <c r="Y58" i="79"/>
  <c r="K26" i="79" l="1"/>
  <c r="G53" i="79" s="1"/>
  <c r="K54" i="79" s="1"/>
  <c r="K78" i="79" s="1"/>
  <c r="L78" i="79" s="1"/>
  <c r="C48" i="79"/>
  <c r="K48" i="79" s="1"/>
  <c r="C49" i="79"/>
  <c r="K49" i="79" s="1"/>
  <c r="L26" i="79"/>
  <c r="L44" i="79" s="1"/>
  <c r="K47" i="79"/>
  <c r="G56" i="79"/>
  <c r="K57" i="79" s="1"/>
  <c r="K77" i="79" s="1"/>
  <c r="L77" i="79" s="1"/>
  <c r="K84" i="79"/>
  <c r="L50" i="79" l="1"/>
  <c r="K67" i="79"/>
  <c r="L67" i="79" s="1"/>
  <c r="K59" i="79"/>
  <c r="L59" i="79" s="1"/>
  <c r="K71" i="79"/>
  <c r="L71" i="79" s="1"/>
  <c r="K70" i="79"/>
  <c r="L70" i="79" s="1"/>
  <c r="C50" i="79"/>
  <c r="K72" i="79"/>
  <c r="L72" i="79" s="1"/>
  <c r="K69" i="79"/>
  <c r="L69" i="79" s="1"/>
  <c r="X13" i="79"/>
  <c r="AB13" i="79" s="1"/>
  <c r="AC13" i="79" s="1"/>
  <c r="X12" i="79"/>
  <c r="AB12" i="79" s="1"/>
  <c r="X24" i="79"/>
  <c r="AB24" i="79" s="1"/>
  <c r="AC24" i="79" s="1"/>
  <c r="X21" i="79"/>
  <c r="AB21" i="79" s="1"/>
  <c r="AC21" i="79" s="1"/>
  <c r="X18" i="79"/>
  <c r="AB18" i="79" s="1"/>
  <c r="AC18" i="79" s="1"/>
  <c r="X15" i="79"/>
  <c r="AB15" i="79" s="1"/>
  <c r="AC15" i="79" s="1"/>
  <c r="X14" i="79"/>
  <c r="AB14" i="79" s="1"/>
  <c r="X11" i="79"/>
  <c r="AB11" i="79" s="1"/>
  <c r="AC11" i="79" s="1"/>
  <c r="X10" i="79"/>
  <c r="X25" i="79"/>
  <c r="AB25" i="79" s="1"/>
  <c r="AC25" i="79" s="1"/>
  <c r="X22" i="79"/>
  <c r="AB22" i="79" s="1"/>
  <c r="AC22" i="79" s="1"/>
  <c r="X19" i="79"/>
  <c r="AB19" i="79" s="1"/>
  <c r="AC19" i="79" s="1"/>
  <c r="X16" i="79"/>
  <c r="AB16" i="79" s="1"/>
  <c r="AC16" i="79" s="1"/>
  <c r="X17" i="79"/>
  <c r="AB17" i="79" s="1"/>
  <c r="AC17" i="79" s="1"/>
  <c r="X23" i="79"/>
  <c r="AB23" i="79" s="1"/>
  <c r="AC23" i="79" s="1"/>
  <c r="X20" i="79"/>
  <c r="AB20" i="79" s="1"/>
  <c r="AC20" i="79" s="1"/>
  <c r="L82" i="79" l="1"/>
  <c r="K86" i="79" s="1"/>
  <c r="L86" i="79" s="1"/>
  <c r="AC12" i="79"/>
  <c r="W48" i="79"/>
  <c r="AB48" i="79" s="1"/>
  <c r="AC14" i="79"/>
  <c r="W49" i="79"/>
  <c r="AB49" i="79" s="1"/>
  <c r="X26" i="79"/>
  <c r="AB10" i="79"/>
  <c r="L94" i="79" l="1"/>
  <c r="X56" i="79"/>
  <c r="AB57" i="79" s="1"/>
  <c r="AB76" i="79" s="1"/>
  <c r="AC40" i="79"/>
  <c r="L87" i="79"/>
  <c r="AB26" i="79"/>
  <c r="X53" i="79" s="1"/>
  <c r="AB54" i="79" s="1"/>
  <c r="AC10" i="79"/>
  <c r="AC26" i="79" s="1"/>
  <c r="W47" i="79"/>
  <c r="AC44" i="79" l="1"/>
  <c r="L90" i="79"/>
  <c r="L92" i="79" s="1"/>
  <c r="AB68" i="79"/>
  <c r="AC68" i="79" s="1"/>
  <c r="AB71" i="79"/>
  <c r="AC71" i="79" s="1"/>
  <c r="W50" i="79"/>
  <c r="AB47" i="79"/>
  <c r="AC50" i="79" s="1"/>
  <c r="AB77" i="79"/>
  <c r="AC77" i="79" s="1"/>
  <c r="AC76" i="79"/>
  <c r="AB69" i="79"/>
  <c r="AC69" i="79" s="1"/>
  <c r="AB58" i="79"/>
  <c r="AC58" i="79" s="1"/>
  <c r="AB66" i="79"/>
  <c r="AC66" i="79" s="1"/>
  <c r="AB70" i="79"/>
  <c r="AC70" i="79" s="1"/>
  <c r="AC81" i="79" l="1"/>
  <c r="L84" i="79" s="1"/>
  <c r="C177" i="77"/>
  <c r="C176" i="77"/>
  <c r="B136" i="77"/>
  <c r="B135" i="77"/>
  <c r="V78" i="77"/>
  <c r="Y77" i="77"/>
  <c r="V77" i="77"/>
  <c r="Y76" i="77"/>
  <c r="V76" i="77"/>
  <c r="G76" i="77"/>
  <c r="I76" i="77" s="1"/>
  <c r="AB75" i="77"/>
  <c r="G75" i="77"/>
  <c r="I75" i="77" s="1"/>
  <c r="L75" i="77" s="1"/>
  <c r="AB74" i="77"/>
  <c r="Y71" i="77"/>
  <c r="Y70" i="77"/>
  <c r="Y69" i="77"/>
  <c r="Y68" i="77"/>
  <c r="Y66" i="77"/>
  <c r="X65" i="77"/>
  <c r="G65" i="77"/>
  <c r="X64" i="77" s="1"/>
  <c r="X61" i="77"/>
  <c r="X60" i="77"/>
  <c r="J56" i="77"/>
  <c r="AA56" i="77" s="1"/>
  <c r="AA53" i="77"/>
  <c r="Z49" i="77"/>
  <c r="G49" i="77"/>
  <c r="Z48" i="77"/>
  <c r="G48" i="77"/>
  <c r="Z47" i="77"/>
  <c r="G47" i="77"/>
  <c r="X40" i="77"/>
  <c r="K40" i="77"/>
  <c r="X39" i="77"/>
  <c r="X37" i="77"/>
  <c r="E37" i="77"/>
  <c r="D37" i="77"/>
  <c r="AB36" i="77"/>
  <c r="AC36" i="77" s="1"/>
  <c r="L36" i="77"/>
  <c r="AC35" i="77"/>
  <c r="AB35" i="77"/>
  <c r="L35" i="77"/>
  <c r="AC34" i="77"/>
  <c r="AB34" i="77"/>
  <c r="L34" i="77"/>
  <c r="AB33" i="77"/>
  <c r="AC33" i="77" s="1"/>
  <c r="L33" i="77"/>
  <c r="AB32" i="77"/>
  <c r="AC32" i="77" s="1"/>
  <c r="L32" i="77"/>
  <c r="AC31" i="77"/>
  <c r="AB31" i="77"/>
  <c r="L31" i="77"/>
  <c r="AC30" i="77"/>
  <c r="AB30" i="77"/>
  <c r="L30" i="77"/>
  <c r="AB29" i="77"/>
  <c r="AC29" i="77" s="1"/>
  <c r="L29" i="77"/>
  <c r="AB28" i="77"/>
  <c r="AC28" i="77" s="1"/>
  <c r="L28" i="77"/>
  <c r="E26" i="77"/>
  <c r="D26" i="77"/>
  <c r="K25" i="77"/>
  <c r="L25" i="77" s="1"/>
  <c r="I24" i="77"/>
  <c r="I23" i="77"/>
  <c r="K23" i="77"/>
  <c r="L23" i="77" s="1"/>
  <c r="K22" i="77"/>
  <c r="L22" i="77" s="1"/>
  <c r="I20" i="77"/>
  <c r="I21" i="77" s="1"/>
  <c r="K20" i="77"/>
  <c r="L20" i="77" s="1"/>
  <c r="K19" i="77"/>
  <c r="L19" i="77" s="1"/>
  <c r="I17" i="77"/>
  <c r="I18" i="77" s="1"/>
  <c r="K16" i="77"/>
  <c r="L16" i="77" s="1"/>
  <c r="I15" i="77"/>
  <c r="K14" i="77"/>
  <c r="L14" i="77" s="1"/>
  <c r="I13" i="77"/>
  <c r="K13" i="77"/>
  <c r="L13" i="77" s="1"/>
  <c r="K12" i="77"/>
  <c r="L12" i="77" s="1"/>
  <c r="I11" i="77"/>
  <c r="G10" i="77"/>
  <c r="AB7" i="77"/>
  <c r="X47" i="77" s="1"/>
  <c r="X7" i="77"/>
  <c r="V4" i="77"/>
  <c r="B3" i="77"/>
  <c r="V2" i="77"/>
  <c r="AC37" i="77" l="1"/>
  <c r="K18" i="77"/>
  <c r="L18" i="77" s="1"/>
  <c r="K21" i="77"/>
  <c r="L21" i="77" s="1"/>
  <c r="AB40" i="77"/>
  <c r="K17" i="77"/>
  <c r="L17" i="77" s="1"/>
  <c r="K24" i="77"/>
  <c r="L24" i="77" s="1"/>
  <c r="Z75" i="77"/>
  <c r="AC75" i="77" s="1"/>
  <c r="L76" i="77"/>
  <c r="Y58" i="77"/>
  <c r="M15" i="77"/>
  <c r="G26" i="77"/>
  <c r="K84" i="77" s="1"/>
  <c r="K11" i="77"/>
  <c r="L11" i="77" s="1"/>
  <c r="K15" i="77"/>
  <c r="L15" i="77" s="1"/>
  <c r="M11" i="77"/>
  <c r="G37" i="77"/>
  <c r="Z74" i="77"/>
  <c r="AC74" i="77" s="1"/>
  <c r="M13" i="77"/>
  <c r="X49" i="77"/>
  <c r="L37" i="77"/>
  <c r="X48" i="77"/>
  <c r="K10" i="77"/>
  <c r="L10" i="77" s="1"/>
  <c r="C48" i="77" l="1"/>
  <c r="K48" i="77" s="1"/>
  <c r="C49" i="77"/>
  <c r="K49" i="77" s="1"/>
  <c r="L40" i="77"/>
  <c r="G56" i="77"/>
  <c r="K57" i="77" s="1"/>
  <c r="K77" i="77" s="1"/>
  <c r="C47" i="77"/>
  <c r="L26" i="77"/>
  <c r="K26" i="77"/>
  <c r="G53" i="77" s="1"/>
  <c r="K54" i="77" s="1"/>
  <c r="X13" i="77"/>
  <c r="AB13" i="77" s="1"/>
  <c r="AC13" i="77" s="1"/>
  <c r="X12" i="77"/>
  <c r="AB12" i="77" s="1"/>
  <c r="X18" i="77"/>
  <c r="AB18" i="77" s="1"/>
  <c r="AC18" i="77" s="1"/>
  <c r="X14" i="77"/>
  <c r="AB14" i="77" s="1"/>
  <c r="X11" i="77"/>
  <c r="AB11" i="77" s="1"/>
  <c r="AC11" i="77" s="1"/>
  <c r="X25" i="77"/>
  <c r="AB25" i="77" s="1"/>
  <c r="AC25" i="77" s="1"/>
  <c r="X22" i="77"/>
  <c r="AB22" i="77" s="1"/>
  <c r="AC22" i="77" s="1"/>
  <c r="X19" i="77"/>
  <c r="AB19" i="77" s="1"/>
  <c r="AC19" i="77" s="1"/>
  <c r="X16" i="77"/>
  <c r="AB16" i="77" s="1"/>
  <c r="AC16" i="77" s="1"/>
  <c r="X24" i="77"/>
  <c r="AB24" i="77" s="1"/>
  <c r="AC24" i="77" s="1"/>
  <c r="X21" i="77"/>
  <c r="AB21" i="77" s="1"/>
  <c r="AC21" i="77" s="1"/>
  <c r="X15" i="77"/>
  <c r="AB15" i="77" s="1"/>
  <c r="AC15" i="77" s="1"/>
  <c r="X10" i="77"/>
  <c r="X23" i="77"/>
  <c r="AB23" i="77" s="1"/>
  <c r="AC23" i="77" s="1"/>
  <c r="X20" i="77"/>
  <c r="AB20" i="77" s="1"/>
  <c r="AC20" i="77" s="1"/>
  <c r="X17" i="77"/>
  <c r="AB17" i="77" s="1"/>
  <c r="AC17" i="77" s="1"/>
  <c r="L44" i="77" l="1"/>
  <c r="K72" i="77"/>
  <c r="L72" i="77" s="1"/>
  <c r="K69" i="77"/>
  <c r="L69" i="77" s="1"/>
  <c r="C50" i="77"/>
  <c r="K47" i="77"/>
  <c r="L50" i="77" s="1"/>
  <c r="X26" i="77"/>
  <c r="AB10" i="77"/>
  <c r="AC14" i="77"/>
  <c r="W49" i="77"/>
  <c r="AB49" i="77" s="1"/>
  <c r="K71" i="77"/>
  <c r="L71" i="77" s="1"/>
  <c r="K67" i="77"/>
  <c r="L67" i="77" s="1"/>
  <c r="K70" i="77"/>
  <c r="L70" i="77" s="1"/>
  <c r="K59" i="77"/>
  <c r="L59" i="77" s="1"/>
  <c r="K78" i="77"/>
  <c r="L78" i="77" s="1"/>
  <c r="AC12" i="77"/>
  <c r="W48" i="77"/>
  <c r="AB48" i="77" s="1"/>
  <c r="L82" i="77" l="1"/>
  <c r="K86" i="77" s="1"/>
  <c r="AB26" i="77"/>
  <c r="X53" i="77" s="1"/>
  <c r="AB54" i="77" s="1"/>
  <c r="AC10" i="77"/>
  <c r="AC26" i="77" s="1"/>
  <c r="W47" i="77"/>
  <c r="X56" i="77"/>
  <c r="AB57" i="77" s="1"/>
  <c r="AB76" i="77" s="1"/>
  <c r="AC40" i="77"/>
  <c r="AC44" i="77" l="1"/>
  <c r="W50" i="77"/>
  <c r="AB47" i="77"/>
  <c r="AC50" i="77" s="1"/>
  <c r="AC76" i="77"/>
  <c r="AB69" i="77"/>
  <c r="AC69" i="77" s="1"/>
  <c r="AB58" i="77"/>
  <c r="AC58" i="77" s="1"/>
  <c r="AB77" i="77"/>
  <c r="AC77" i="77" s="1"/>
  <c r="AB66" i="77"/>
  <c r="AC66" i="77" s="1"/>
  <c r="AB70" i="77"/>
  <c r="AC70" i="77" s="1"/>
  <c r="AB68" i="77"/>
  <c r="AC68" i="77" s="1"/>
  <c r="AB71" i="77"/>
  <c r="AC71" i="77" s="1"/>
  <c r="L86" i="77"/>
  <c r="AC81" i="77" l="1"/>
  <c r="L84" i="77" s="1"/>
  <c r="L87" i="77"/>
  <c r="L94" i="77"/>
  <c r="L90" i="77" l="1"/>
  <c r="L92" i="77" s="1"/>
  <c r="C177" i="76"/>
  <c r="C176" i="76"/>
  <c r="B136" i="76"/>
  <c r="B135" i="76"/>
  <c r="V78" i="76"/>
  <c r="Y77" i="76"/>
  <c r="V77" i="76"/>
  <c r="Y76" i="76"/>
  <c r="V76" i="76"/>
  <c r="G76" i="76"/>
  <c r="I76" i="76" s="1"/>
  <c r="L76" i="76" s="1"/>
  <c r="AB75" i="76"/>
  <c r="G75" i="76"/>
  <c r="I75" i="76" s="1"/>
  <c r="L75" i="76" s="1"/>
  <c r="AB74" i="76"/>
  <c r="Y71" i="76"/>
  <c r="Y70" i="76"/>
  <c r="Y69" i="76"/>
  <c r="Y68" i="76"/>
  <c r="Y66" i="76"/>
  <c r="X65" i="76"/>
  <c r="G65" i="76"/>
  <c r="X64" i="76" s="1"/>
  <c r="X61" i="76"/>
  <c r="X60" i="76"/>
  <c r="AA56" i="76"/>
  <c r="J56" i="76"/>
  <c r="AA53" i="76"/>
  <c r="Z49" i="76"/>
  <c r="G49" i="76"/>
  <c r="Z48" i="76"/>
  <c r="G48" i="76"/>
  <c r="Z47" i="76"/>
  <c r="G47" i="76"/>
  <c r="X40" i="76"/>
  <c r="K40" i="76"/>
  <c r="X39" i="76"/>
  <c r="AB40" i="76" s="1"/>
  <c r="X37" i="76"/>
  <c r="E37" i="76"/>
  <c r="D37" i="76"/>
  <c r="AB36" i="76"/>
  <c r="AC36" i="76" s="1"/>
  <c r="L36" i="76"/>
  <c r="AB35" i="76"/>
  <c r="AC35" i="76" s="1"/>
  <c r="L35" i="76"/>
  <c r="AC34" i="76"/>
  <c r="AB34" i="76"/>
  <c r="L34" i="76"/>
  <c r="AC33" i="76"/>
  <c r="AB33" i="76"/>
  <c r="L33" i="76"/>
  <c r="AB32" i="76"/>
  <c r="AC32" i="76" s="1"/>
  <c r="L32" i="76"/>
  <c r="AB31" i="76"/>
  <c r="AC31" i="76" s="1"/>
  <c r="L31" i="76"/>
  <c r="AC30" i="76"/>
  <c r="AB30" i="76"/>
  <c r="L30" i="76"/>
  <c r="AC29" i="76"/>
  <c r="AB29" i="76"/>
  <c r="L29" i="76"/>
  <c r="AB28" i="76"/>
  <c r="AC28" i="76" s="1"/>
  <c r="AC37" i="76" s="1"/>
  <c r="L28" i="76"/>
  <c r="E26" i="76"/>
  <c r="D26" i="76"/>
  <c r="K25" i="76"/>
  <c r="L25" i="76" s="1"/>
  <c r="I23" i="76"/>
  <c r="I24" i="76" s="1"/>
  <c r="K23" i="76"/>
  <c r="L23" i="76" s="1"/>
  <c r="K22" i="76"/>
  <c r="L22" i="76" s="1"/>
  <c r="I20" i="76"/>
  <c r="I21" i="76" s="1"/>
  <c r="K19" i="76"/>
  <c r="L19" i="76" s="1"/>
  <c r="I17" i="76"/>
  <c r="I18" i="76" s="1"/>
  <c r="K16" i="76"/>
  <c r="L16" i="76" s="1"/>
  <c r="I15" i="76"/>
  <c r="K14" i="76"/>
  <c r="L14" i="76" s="1"/>
  <c r="I13" i="76"/>
  <c r="K13" i="76"/>
  <c r="L13" i="76" s="1"/>
  <c r="K12" i="76"/>
  <c r="L12" i="76" s="1"/>
  <c r="I11" i="76"/>
  <c r="G10" i="76"/>
  <c r="AB7" i="76"/>
  <c r="X47" i="76" s="1"/>
  <c r="X7" i="76"/>
  <c r="V4" i="76"/>
  <c r="B3" i="76"/>
  <c r="V2" i="76"/>
  <c r="K18" i="76" l="1"/>
  <c r="L18" i="76" s="1"/>
  <c r="K21" i="76"/>
  <c r="L21" i="76" s="1"/>
  <c r="K17" i="76"/>
  <c r="L17" i="76" s="1"/>
  <c r="K24" i="76"/>
  <c r="L24" i="76" s="1"/>
  <c r="K20" i="76"/>
  <c r="L20" i="76" s="1"/>
  <c r="M15" i="76"/>
  <c r="K11" i="76"/>
  <c r="L11" i="76" s="1"/>
  <c r="Z75" i="76"/>
  <c r="AC75" i="76" s="1"/>
  <c r="K15" i="76"/>
  <c r="L15" i="76" s="1"/>
  <c r="G26" i="76"/>
  <c r="K84" i="76" s="1"/>
  <c r="G37" i="76"/>
  <c r="M11" i="76"/>
  <c r="Z74" i="76"/>
  <c r="AC74" i="76" s="1"/>
  <c r="Y58" i="76"/>
  <c r="X49" i="76"/>
  <c r="K10" i="76"/>
  <c r="L10" i="76" s="1"/>
  <c r="L37" i="76"/>
  <c r="X48" i="76"/>
  <c r="M13" i="76"/>
  <c r="C48" i="76" l="1"/>
  <c r="K48" i="76" s="1"/>
  <c r="C49" i="76"/>
  <c r="K49" i="76" s="1"/>
  <c r="L40" i="76"/>
  <c r="G56" i="76"/>
  <c r="K57" i="76" s="1"/>
  <c r="K77" i="76" s="1"/>
  <c r="L77" i="76" s="1"/>
  <c r="C47" i="76"/>
  <c r="L26" i="76"/>
  <c r="K26" i="76"/>
  <c r="G53" i="76" s="1"/>
  <c r="K54" i="76" s="1"/>
  <c r="X15" i="76"/>
  <c r="AB15" i="76" s="1"/>
  <c r="AC15" i="76" s="1"/>
  <c r="X14" i="76"/>
  <c r="AB14" i="76" s="1"/>
  <c r="X11" i="76"/>
  <c r="AB11" i="76" s="1"/>
  <c r="AC11" i="76" s="1"/>
  <c r="X10" i="76"/>
  <c r="X25" i="76"/>
  <c r="AB25" i="76" s="1"/>
  <c r="AC25" i="76" s="1"/>
  <c r="X22" i="76"/>
  <c r="AB22" i="76" s="1"/>
  <c r="AC22" i="76" s="1"/>
  <c r="X19" i="76"/>
  <c r="AB19" i="76" s="1"/>
  <c r="AC19" i="76" s="1"/>
  <c r="X16" i="76"/>
  <c r="AB16" i="76" s="1"/>
  <c r="AC16" i="76" s="1"/>
  <c r="X13" i="76"/>
  <c r="AB13" i="76" s="1"/>
  <c r="AC13" i="76" s="1"/>
  <c r="X12" i="76"/>
  <c r="AB12" i="76" s="1"/>
  <c r="X18" i="76"/>
  <c r="AB18" i="76" s="1"/>
  <c r="AC18" i="76" s="1"/>
  <c r="X23" i="76"/>
  <c r="AB23" i="76" s="1"/>
  <c r="AC23" i="76" s="1"/>
  <c r="X20" i="76"/>
  <c r="AB20" i="76" s="1"/>
  <c r="AC20" i="76" s="1"/>
  <c r="X17" i="76"/>
  <c r="AB17" i="76" s="1"/>
  <c r="AC17" i="76" s="1"/>
  <c r="X24" i="76"/>
  <c r="AB24" i="76" s="1"/>
  <c r="AC24" i="76" s="1"/>
  <c r="X21" i="76"/>
  <c r="AB21" i="76" s="1"/>
  <c r="AC21" i="76" s="1"/>
  <c r="L44" i="76" l="1"/>
  <c r="K69" i="76"/>
  <c r="L69" i="76" s="1"/>
  <c r="K72" i="76"/>
  <c r="L72" i="76" s="1"/>
  <c r="AB10" i="76"/>
  <c r="X26" i="76"/>
  <c r="K71" i="76"/>
  <c r="L71" i="76" s="1"/>
  <c r="K70" i="76"/>
  <c r="L70" i="76" s="1"/>
  <c r="K59" i="76"/>
  <c r="L59" i="76" s="1"/>
  <c r="K78" i="76"/>
  <c r="L78" i="76" s="1"/>
  <c r="K67" i="76"/>
  <c r="L67" i="76" s="1"/>
  <c r="AC12" i="76"/>
  <c r="W48" i="76"/>
  <c r="AB48" i="76" s="1"/>
  <c r="AC14" i="76"/>
  <c r="W49" i="76"/>
  <c r="AB49" i="76" s="1"/>
  <c r="K47" i="76"/>
  <c r="L50" i="76" s="1"/>
  <c r="C50" i="76"/>
  <c r="L82" i="76" l="1"/>
  <c r="K86" i="76" s="1"/>
  <c r="X56" i="76"/>
  <c r="AB57" i="76" s="1"/>
  <c r="AB76" i="76" s="1"/>
  <c r="AC40" i="76"/>
  <c r="AB26" i="76"/>
  <c r="X53" i="76" s="1"/>
  <c r="AB54" i="76" s="1"/>
  <c r="W47" i="76"/>
  <c r="AC10" i="76"/>
  <c r="AC26" i="76" s="1"/>
  <c r="AC44" i="76" l="1"/>
  <c r="AB68" i="76"/>
  <c r="AC68" i="76" s="1"/>
  <c r="AB71" i="76"/>
  <c r="AC71" i="76" s="1"/>
  <c r="W50" i="76"/>
  <c r="AB47" i="76"/>
  <c r="AC50" i="76" s="1"/>
  <c r="L86" i="76"/>
  <c r="AB77" i="76"/>
  <c r="AC77" i="76" s="1"/>
  <c r="AB66" i="76"/>
  <c r="AC66" i="76" s="1"/>
  <c r="AB70" i="76"/>
  <c r="AC70" i="76" s="1"/>
  <c r="AC76" i="76"/>
  <c r="AB69" i="76"/>
  <c r="AC69" i="76" s="1"/>
  <c r="AB58" i="76"/>
  <c r="AC58" i="76" s="1"/>
  <c r="AC81" i="76" l="1"/>
  <c r="L84" i="76" s="1"/>
  <c r="L87" i="76"/>
  <c r="L94" i="76"/>
  <c r="L90" i="76" l="1"/>
  <c r="L92" i="76" s="1"/>
  <c r="C177" i="75"/>
  <c r="C176" i="75"/>
  <c r="B136" i="75"/>
  <c r="B135" i="75"/>
  <c r="V78" i="75"/>
  <c r="Y77" i="75"/>
  <c r="V77" i="75"/>
  <c r="Y76" i="75"/>
  <c r="V76" i="75"/>
  <c r="G76" i="75"/>
  <c r="I76" i="75" s="1"/>
  <c r="L76" i="75" s="1"/>
  <c r="AB75" i="75"/>
  <c r="G75" i="75"/>
  <c r="I75" i="75" s="1"/>
  <c r="AB74" i="75"/>
  <c r="Y71" i="75"/>
  <c r="Y70" i="75"/>
  <c r="Y69" i="75"/>
  <c r="Y68" i="75"/>
  <c r="Y66" i="75"/>
  <c r="X65" i="75"/>
  <c r="G65" i="75"/>
  <c r="X64" i="75" s="1"/>
  <c r="X61" i="75"/>
  <c r="X60" i="75"/>
  <c r="AA56" i="75"/>
  <c r="J56" i="75"/>
  <c r="AA53" i="75"/>
  <c r="Z49" i="75"/>
  <c r="G49" i="75"/>
  <c r="Z48" i="75"/>
  <c r="G48" i="75"/>
  <c r="Z47" i="75"/>
  <c r="G47" i="75"/>
  <c r="X40" i="75"/>
  <c r="K40" i="75"/>
  <c r="X39" i="75"/>
  <c r="AB40" i="75" s="1"/>
  <c r="X37" i="75"/>
  <c r="E37" i="75"/>
  <c r="D37" i="75"/>
  <c r="AB36" i="75"/>
  <c r="AC36" i="75" s="1"/>
  <c r="L36" i="75"/>
  <c r="AB35" i="75"/>
  <c r="AC35" i="75" s="1"/>
  <c r="L35" i="75"/>
  <c r="AB34" i="75"/>
  <c r="AC34" i="75" s="1"/>
  <c r="L34" i="75"/>
  <c r="AB33" i="75"/>
  <c r="AC33" i="75" s="1"/>
  <c r="L33" i="75"/>
  <c r="AB32" i="75"/>
  <c r="AC32" i="75" s="1"/>
  <c r="L32" i="75"/>
  <c r="AB31" i="75"/>
  <c r="AC31" i="75" s="1"/>
  <c r="L31" i="75"/>
  <c r="AC30" i="75"/>
  <c r="AB30" i="75"/>
  <c r="L30" i="75"/>
  <c r="AB29" i="75"/>
  <c r="AC29" i="75" s="1"/>
  <c r="L29" i="75"/>
  <c r="AB28" i="75"/>
  <c r="AC28" i="75" s="1"/>
  <c r="L28" i="75"/>
  <c r="E26" i="75"/>
  <c r="D26" i="75"/>
  <c r="K25" i="75"/>
  <c r="L25" i="75" s="1"/>
  <c r="I23" i="75"/>
  <c r="I24" i="75" s="1"/>
  <c r="K22" i="75"/>
  <c r="L22" i="75" s="1"/>
  <c r="I21" i="75"/>
  <c r="K21" i="75"/>
  <c r="L21" i="75" s="1"/>
  <c r="I20" i="75"/>
  <c r="K20" i="75"/>
  <c r="L20" i="75" s="1"/>
  <c r="K19" i="75"/>
  <c r="L19" i="75" s="1"/>
  <c r="I18" i="75"/>
  <c r="I17" i="75"/>
  <c r="K16" i="75"/>
  <c r="L16" i="75" s="1"/>
  <c r="I15" i="75"/>
  <c r="K14" i="75"/>
  <c r="L14" i="75" s="1"/>
  <c r="I13" i="75"/>
  <c r="K12" i="75"/>
  <c r="L12" i="75" s="1"/>
  <c r="I11" i="75"/>
  <c r="K11" i="75"/>
  <c r="L11" i="75" s="1"/>
  <c r="G10" i="75"/>
  <c r="K10" i="75" s="1"/>
  <c r="L10" i="75" s="1"/>
  <c r="AB7" i="75"/>
  <c r="X7" i="75"/>
  <c r="V4" i="75"/>
  <c r="B3" i="75"/>
  <c r="V2" i="75"/>
  <c r="K17" i="75" l="1"/>
  <c r="L17" i="75" s="1"/>
  <c r="K24" i="75"/>
  <c r="L24" i="75" s="1"/>
  <c r="K13" i="75"/>
  <c r="L13" i="75" s="1"/>
  <c r="K18" i="75"/>
  <c r="L18" i="75" s="1"/>
  <c r="K23" i="75"/>
  <c r="L23" i="75" s="1"/>
  <c r="AC37" i="75"/>
  <c r="Y58" i="75"/>
  <c r="Z74" i="75"/>
  <c r="AC74" i="75" s="1"/>
  <c r="L75" i="75"/>
  <c r="M15" i="75"/>
  <c r="K15" i="75"/>
  <c r="L15" i="75" s="1"/>
  <c r="M11" i="75"/>
  <c r="L37" i="75"/>
  <c r="G37" i="75"/>
  <c r="X48" i="75"/>
  <c r="X49" i="75"/>
  <c r="M13" i="75"/>
  <c r="X47" i="75"/>
  <c r="C47" i="75"/>
  <c r="Z75" i="75"/>
  <c r="AC75" i="75" s="1"/>
  <c r="G26" i="75"/>
  <c r="L40" i="75" s="1"/>
  <c r="C48" i="75" l="1"/>
  <c r="K48" i="75" s="1"/>
  <c r="L26" i="75"/>
  <c r="K26" i="75"/>
  <c r="G53" i="75" s="1"/>
  <c r="K54" i="75" s="1"/>
  <c r="K70" i="75" s="1"/>
  <c r="L70" i="75" s="1"/>
  <c r="C49" i="75"/>
  <c r="K49" i="75" s="1"/>
  <c r="K47" i="75"/>
  <c r="L44" i="75"/>
  <c r="K84" i="75"/>
  <c r="G56" i="75"/>
  <c r="K57" i="75" s="1"/>
  <c r="K77" i="75" s="1"/>
  <c r="L77" i="75" s="1"/>
  <c r="K67" i="75"/>
  <c r="L67" i="75" s="1"/>
  <c r="K71" i="75" l="1"/>
  <c r="L71" i="75" s="1"/>
  <c r="K59" i="75"/>
  <c r="L59" i="75" s="1"/>
  <c r="K78" i="75"/>
  <c r="L78" i="75" s="1"/>
  <c r="C50" i="75"/>
  <c r="L50" i="75"/>
  <c r="K69" i="75"/>
  <c r="L69" i="75" s="1"/>
  <c r="K72" i="75"/>
  <c r="L72" i="75" s="1"/>
  <c r="X25" i="75"/>
  <c r="AB25" i="75" s="1"/>
  <c r="AC25" i="75" s="1"/>
  <c r="X22" i="75"/>
  <c r="AB22" i="75" s="1"/>
  <c r="AC22" i="75" s="1"/>
  <c r="X19" i="75"/>
  <c r="AB19" i="75" s="1"/>
  <c r="AC19" i="75" s="1"/>
  <c r="X16" i="75"/>
  <c r="AB16" i="75" s="1"/>
  <c r="AC16" i="75" s="1"/>
  <c r="X13" i="75"/>
  <c r="AB13" i="75" s="1"/>
  <c r="AC13" i="75" s="1"/>
  <c r="X12" i="75"/>
  <c r="AB12" i="75" s="1"/>
  <c r="X23" i="75"/>
  <c r="AB23" i="75" s="1"/>
  <c r="AC23" i="75" s="1"/>
  <c r="X20" i="75"/>
  <c r="AB20" i="75" s="1"/>
  <c r="AC20" i="75" s="1"/>
  <c r="X17" i="75"/>
  <c r="AB17" i="75" s="1"/>
  <c r="AC17" i="75" s="1"/>
  <c r="X24" i="75"/>
  <c r="AB24" i="75" s="1"/>
  <c r="AC24" i="75" s="1"/>
  <c r="X14" i="75"/>
  <c r="AB14" i="75" s="1"/>
  <c r="X11" i="75"/>
  <c r="AB11" i="75" s="1"/>
  <c r="AC11" i="75" s="1"/>
  <c r="X18" i="75"/>
  <c r="AB18" i="75" s="1"/>
  <c r="AC18" i="75" s="1"/>
  <c r="X15" i="75"/>
  <c r="AB15" i="75" s="1"/>
  <c r="AC15" i="75" s="1"/>
  <c r="X10" i="75"/>
  <c r="X21" i="75"/>
  <c r="AB21" i="75" s="1"/>
  <c r="AC21" i="75" s="1"/>
  <c r="L82" i="75" l="1"/>
  <c r="K86" i="75" s="1"/>
  <c r="X26" i="75"/>
  <c r="AB10" i="75"/>
  <c r="AC14" i="75"/>
  <c r="W49" i="75"/>
  <c r="AB49" i="75" s="1"/>
  <c r="W48" i="75"/>
  <c r="AB48" i="75" s="1"/>
  <c r="AC12" i="75"/>
  <c r="X56" i="75" l="1"/>
  <c r="AB57" i="75" s="1"/>
  <c r="AB76" i="75" s="1"/>
  <c r="AC40" i="75"/>
  <c r="W47" i="75"/>
  <c r="AC10" i="75"/>
  <c r="AC26" i="75" s="1"/>
  <c r="AB26" i="75"/>
  <c r="X53" i="75" s="1"/>
  <c r="AB54" i="75" s="1"/>
  <c r="L86" i="75"/>
  <c r="AC44" i="75" l="1"/>
  <c r="L87" i="75"/>
  <c r="W50" i="75"/>
  <c r="AB47" i="75"/>
  <c r="AC50" i="75" s="1"/>
  <c r="L94" i="75"/>
  <c r="AB77" i="75"/>
  <c r="AC77" i="75" s="1"/>
  <c r="AB66" i="75"/>
  <c r="AC66" i="75" s="1"/>
  <c r="AB70" i="75"/>
  <c r="AC70" i="75" s="1"/>
  <c r="AB69" i="75"/>
  <c r="AC69" i="75" s="1"/>
  <c r="AC76" i="75"/>
  <c r="AB58" i="75"/>
  <c r="AC58" i="75" s="1"/>
  <c r="AB71" i="75"/>
  <c r="AC71" i="75" s="1"/>
  <c r="AB68" i="75"/>
  <c r="AC68" i="75" s="1"/>
  <c r="AC81" i="75" l="1"/>
  <c r="L84" i="75" s="1"/>
  <c r="L90" i="75"/>
  <c r="L92" i="75" s="1"/>
  <c r="C177" i="74"/>
  <c r="C176" i="74"/>
  <c r="B136" i="74"/>
  <c r="B135" i="74"/>
  <c r="V78" i="74"/>
  <c r="Y77" i="74"/>
  <c r="V77" i="74"/>
  <c r="Y76" i="74"/>
  <c r="V76" i="74"/>
  <c r="G76" i="74"/>
  <c r="I76" i="74" s="1"/>
  <c r="L76" i="74" s="1"/>
  <c r="AB75" i="74"/>
  <c r="G75" i="74"/>
  <c r="I75" i="74" s="1"/>
  <c r="L75" i="74" s="1"/>
  <c r="AB74" i="74"/>
  <c r="Y71" i="74"/>
  <c r="Y70" i="74"/>
  <c r="Y69" i="74"/>
  <c r="Y68" i="74"/>
  <c r="Y66" i="74"/>
  <c r="X65" i="74"/>
  <c r="G65" i="74"/>
  <c r="X64" i="74" s="1"/>
  <c r="X61" i="74"/>
  <c r="X60" i="74"/>
  <c r="J56" i="74"/>
  <c r="AA56" i="74" s="1"/>
  <c r="AA53" i="74"/>
  <c r="Z49" i="74"/>
  <c r="G49" i="74"/>
  <c r="Z48" i="74"/>
  <c r="G48" i="74"/>
  <c r="Z47" i="74"/>
  <c r="G47" i="74"/>
  <c r="X40" i="74"/>
  <c r="K40" i="74"/>
  <c r="X39" i="74"/>
  <c r="AB40" i="74" s="1"/>
  <c r="X37" i="74"/>
  <c r="E37" i="74"/>
  <c r="D37" i="74"/>
  <c r="AB36" i="74"/>
  <c r="AC36" i="74" s="1"/>
  <c r="L36" i="74"/>
  <c r="AC35" i="74"/>
  <c r="AB35" i="74"/>
  <c r="L35" i="74"/>
  <c r="AB34" i="74"/>
  <c r="AC34" i="74" s="1"/>
  <c r="L34" i="74"/>
  <c r="AC33" i="74"/>
  <c r="AB33" i="74"/>
  <c r="L33" i="74"/>
  <c r="AB32" i="74"/>
  <c r="AC32" i="74" s="1"/>
  <c r="L32" i="74"/>
  <c r="AB31" i="74"/>
  <c r="AC31" i="74" s="1"/>
  <c r="L31" i="74"/>
  <c r="AB30" i="74"/>
  <c r="AC30" i="74" s="1"/>
  <c r="L30" i="74"/>
  <c r="AC29" i="74"/>
  <c r="AB29" i="74"/>
  <c r="L29" i="74"/>
  <c r="AB28" i="74"/>
  <c r="AC28" i="74" s="1"/>
  <c r="E26" i="74"/>
  <c r="D26" i="74"/>
  <c r="K25" i="74"/>
  <c r="L25" i="74" s="1"/>
  <c r="I23" i="74"/>
  <c r="I24" i="74" s="1"/>
  <c r="K23" i="74"/>
  <c r="L23" i="74" s="1"/>
  <c r="K22" i="74"/>
  <c r="L22" i="74" s="1"/>
  <c r="I20" i="74"/>
  <c r="I21" i="74" s="1"/>
  <c r="K19" i="74"/>
  <c r="L19" i="74" s="1"/>
  <c r="I17" i="74"/>
  <c r="I18" i="74" s="1"/>
  <c r="K17" i="74"/>
  <c r="L17" i="74" s="1"/>
  <c r="K16" i="74"/>
  <c r="L16" i="74" s="1"/>
  <c r="I15" i="74"/>
  <c r="K14" i="74"/>
  <c r="L14" i="74" s="1"/>
  <c r="I13" i="74"/>
  <c r="K13" i="74"/>
  <c r="L13" i="74" s="1"/>
  <c r="K12" i="74"/>
  <c r="L12" i="74" s="1"/>
  <c r="I11" i="74"/>
  <c r="G10" i="74"/>
  <c r="AB7" i="74"/>
  <c r="X7" i="74"/>
  <c r="V4" i="74"/>
  <c r="B3" i="74"/>
  <c r="V2" i="74"/>
  <c r="K21" i="74" l="1"/>
  <c r="L21" i="74" s="1"/>
  <c r="K18" i="74"/>
  <c r="L18" i="74" s="1"/>
  <c r="K24" i="74"/>
  <c r="L24" i="74" s="1"/>
  <c r="K20" i="74"/>
  <c r="L20" i="74" s="1"/>
  <c r="M11" i="74"/>
  <c r="M15" i="74"/>
  <c r="G37" i="74"/>
  <c r="L28" i="74"/>
  <c r="L37" i="74" s="1"/>
  <c r="G26" i="74"/>
  <c r="K84" i="74" s="1"/>
  <c r="K11" i="74"/>
  <c r="L11" i="74" s="1"/>
  <c r="K15" i="74"/>
  <c r="L15" i="74" s="1"/>
  <c r="AC37" i="74"/>
  <c r="Y58" i="74"/>
  <c r="Z74" i="74"/>
  <c r="AC74" i="74" s="1"/>
  <c r="X47" i="74"/>
  <c r="X48" i="74"/>
  <c r="X49" i="74"/>
  <c r="Z75" i="74"/>
  <c r="AC75" i="74" s="1"/>
  <c r="K10" i="74"/>
  <c r="L10" i="74" s="1"/>
  <c r="M13" i="74"/>
  <c r="C48" i="74" l="1"/>
  <c r="K48" i="74" s="1"/>
  <c r="C49" i="74"/>
  <c r="K49" i="74" s="1"/>
  <c r="L40" i="74"/>
  <c r="G56" i="74"/>
  <c r="K57" i="74" s="1"/>
  <c r="K77" i="74" s="1"/>
  <c r="L77" i="74" s="1"/>
  <c r="X23" i="74"/>
  <c r="AB23" i="74" s="1"/>
  <c r="AC23" i="74" s="1"/>
  <c r="X25" i="74"/>
  <c r="AB25" i="74" s="1"/>
  <c r="AC25" i="74" s="1"/>
  <c r="X22" i="74"/>
  <c r="AB22" i="74" s="1"/>
  <c r="AC22" i="74" s="1"/>
  <c r="X19" i="74"/>
  <c r="AB19" i="74" s="1"/>
  <c r="AC19" i="74" s="1"/>
  <c r="X16" i="74"/>
  <c r="AB16" i="74" s="1"/>
  <c r="AC16" i="74" s="1"/>
  <c r="X13" i="74"/>
  <c r="AB13" i="74" s="1"/>
  <c r="AC13" i="74" s="1"/>
  <c r="X12" i="74"/>
  <c r="AB12" i="74" s="1"/>
  <c r="X20" i="74"/>
  <c r="AB20" i="74" s="1"/>
  <c r="AC20" i="74" s="1"/>
  <c r="X17" i="74"/>
  <c r="AB17" i="74" s="1"/>
  <c r="AC17" i="74" s="1"/>
  <c r="X24" i="74"/>
  <c r="AB24" i="74" s="1"/>
  <c r="AC24" i="74" s="1"/>
  <c r="X21" i="74"/>
  <c r="AB21" i="74" s="1"/>
  <c r="AC21" i="74" s="1"/>
  <c r="X15" i="74"/>
  <c r="AB15" i="74" s="1"/>
  <c r="AC15" i="74" s="1"/>
  <c r="X18" i="74"/>
  <c r="AB18" i="74" s="1"/>
  <c r="AC18" i="74" s="1"/>
  <c r="X14" i="74"/>
  <c r="AB14" i="74" s="1"/>
  <c r="X10" i="74"/>
  <c r="X11" i="74"/>
  <c r="AB11" i="74" s="1"/>
  <c r="AC11" i="74" s="1"/>
  <c r="C47" i="74"/>
  <c r="L26" i="74"/>
  <c r="K26" i="74"/>
  <c r="G53" i="74" s="1"/>
  <c r="K54" i="74" s="1"/>
  <c r="L44" i="74" l="1"/>
  <c r="K72" i="74"/>
  <c r="L72" i="74" s="1"/>
  <c r="K69" i="74"/>
  <c r="L69" i="74" s="1"/>
  <c r="AC14" i="74"/>
  <c r="W49" i="74"/>
  <c r="AB49" i="74" s="1"/>
  <c r="K71" i="74"/>
  <c r="L71" i="74" s="1"/>
  <c r="K70" i="74"/>
  <c r="L70" i="74" s="1"/>
  <c r="K59" i="74"/>
  <c r="L59" i="74" s="1"/>
  <c r="K78" i="74"/>
  <c r="L78" i="74" s="1"/>
  <c r="K67" i="74"/>
  <c r="L67" i="74" s="1"/>
  <c r="K47" i="74"/>
  <c r="L50" i="74" s="1"/>
  <c r="C50" i="74"/>
  <c r="X26" i="74"/>
  <c r="AB10" i="74"/>
  <c r="W48" i="74"/>
  <c r="AB48" i="74" s="1"/>
  <c r="AC12" i="74"/>
  <c r="L82" i="74" l="1"/>
  <c r="K86" i="74" s="1"/>
  <c r="X56" i="74"/>
  <c r="AB57" i="74" s="1"/>
  <c r="AB76" i="74" s="1"/>
  <c r="AC40" i="74"/>
  <c r="AB26" i="74"/>
  <c r="X53" i="74" s="1"/>
  <c r="AB54" i="74" s="1"/>
  <c r="W47" i="74"/>
  <c r="AC10" i="74"/>
  <c r="AC26" i="74" s="1"/>
  <c r="AC44" i="74" l="1"/>
  <c r="W50" i="74"/>
  <c r="AB47" i="74"/>
  <c r="AC50" i="74" s="1"/>
  <c r="AB68" i="74"/>
  <c r="AC68" i="74" s="1"/>
  <c r="AB71" i="74"/>
  <c r="AC71" i="74" s="1"/>
  <c r="AB70" i="74"/>
  <c r="AC70" i="74" s="1"/>
  <c r="AB77" i="74"/>
  <c r="AC77" i="74" s="1"/>
  <c r="AB66" i="74"/>
  <c r="AC66" i="74" s="1"/>
  <c r="AB69" i="74"/>
  <c r="AC69" i="74" s="1"/>
  <c r="AC76" i="74"/>
  <c r="AB58" i="74"/>
  <c r="AC58" i="74" s="1"/>
  <c r="L86" i="74"/>
  <c r="AC81" i="74" l="1"/>
  <c r="L84" i="74" s="1"/>
  <c r="L87" i="74"/>
  <c r="L94" i="74"/>
  <c r="L90" i="74" l="1"/>
  <c r="L92" i="74" s="1"/>
  <c r="C177" i="73"/>
  <c r="C176" i="73"/>
  <c r="B136" i="73"/>
  <c r="B135" i="73"/>
  <c r="V78" i="73"/>
  <c r="Y77" i="73"/>
  <c r="V77" i="73"/>
  <c r="Y76" i="73"/>
  <c r="V76" i="73"/>
  <c r="G76" i="73"/>
  <c r="I76" i="73" s="1"/>
  <c r="L76" i="73" s="1"/>
  <c r="AB75" i="73"/>
  <c r="G75" i="73"/>
  <c r="I75" i="73" s="1"/>
  <c r="L75" i="73" s="1"/>
  <c r="AB74" i="73"/>
  <c r="Y71" i="73"/>
  <c r="Y70" i="73"/>
  <c r="Y69" i="73"/>
  <c r="Y68" i="73"/>
  <c r="Y66" i="73"/>
  <c r="X65" i="73"/>
  <c r="G65" i="73"/>
  <c r="X64" i="73" s="1"/>
  <c r="X61" i="73"/>
  <c r="X60" i="73"/>
  <c r="J56" i="73"/>
  <c r="AA56" i="73" s="1"/>
  <c r="AA53" i="73"/>
  <c r="Z49" i="73"/>
  <c r="G49" i="73"/>
  <c r="Z48" i="73"/>
  <c r="G48" i="73"/>
  <c r="Z47" i="73"/>
  <c r="G47" i="73"/>
  <c r="X40" i="73"/>
  <c r="K40" i="73"/>
  <c r="X39" i="73"/>
  <c r="AB40" i="73" s="1"/>
  <c r="X37" i="73"/>
  <c r="E37" i="73"/>
  <c r="D37" i="73"/>
  <c r="AC36" i="73"/>
  <c r="AB36" i="73"/>
  <c r="L36" i="73"/>
  <c r="AB35" i="73"/>
  <c r="AC35" i="73" s="1"/>
  <c r="L35" i="73"/>
  <c r="AC34" i="73"/>
  <c r="AB34" i="73"/>
  <c r="L34" i="73"/>
  <c r="AB33" i="73"/>
  <c r="AC33" i="73" s="1"/>
  <c r="L33" i="73"/>
  <c r="AC32" i="73"/>
  <c r="AB32" i="73"/>
  <c r="L32" i="73"/>
  <c r="AB31" i="73"/>
  <c r="AC31" i="73" s="1"/>
  <c r="L31" i="73"/>
  <c r="AC30" i="73"/>
  <c r="AB30" i="73"/>
  <c r="L30" i="73"/>
  <c r="AB29" i="73"/>
  <c r="AC29" i="73" s="1"/>
  <c r="L29" i="73"/>
  <c r="AC28" i="73"/>
  <c r="AB28" i="73"/>
  <c r="L28" i="73"/>
  <c r="E26" i="73"/>
  <c r="D26" i="73"/>
  <c r="K25" i="73"/>
  <c r="L25" i="73" s="1"/>
  <c r="I23" i="73"/>
  <c r="I24" i="73" s="1"/>
  <c r="K22" i="73"/>
  <c r="L22" i="73" s="1"/>
  <c r="I21" i="73"/>
  <c r="K21" i="73"/>
  <c r="L21" i="73" s="1"/>
  <c r="I20" i="73"/>
  <c r="K20" i="73"/>
  <c r="L20" i="73" s="1"/>
  <c r="K19" i="73"/>
  <c r="L19" i="73" s="1"/>
  <c r="I17" i="73"/>
  <c r="I18" i="73" s="1"/>
  <c r="K16" i="73"/>
  <c r="L16" i="73" s="1"/>
  <c r="I15" i="73"/>
  <c r="K15" i="73"/>
  <c r="L15" i="73" s="1"/>
  <c r="K14" i="73"/>
  <c r="L14" i="73" s="1"/>
  <c r="I13" i="73"/>
  <c r="K12" i="73"/>
  <c r="L12" i="73" s="1"/>
  <c r="I11" i="73"/>
  <c r="G10" i="73"/>
  <c r="AB7" i="73"/>
  <c r="X7" i="73"/>
  <c r="V4" i="73"/>
  <c r="B3" i="73"/>
  <c r="V2" i="73"/>
  <c r="K23" i="73" l="1"/>
  <c r="L23" i="73" s="1"/>
  <c r="K17" i="73"/>
  <c r="L17" i="73" s="1"/>
  <c r="K24" i="73"/>
  <c r="L24" i="73" s="1"/>
  <c r="K11" i="73"/>
  <c r="L11" i="73" s="1"/>
  <c r="K18" i="73"/>
  <c r="L18" i="73" s="1"/>
  <c r="Y58" i="73"/>
  <c r="X47" i="73"/>
  <c r="X48" i="73"/>
  <c r="G37" i="73"/>
  <c r="L37" i="73"/>
  <c r="G26" i="73"/>
  <c r="L40" i="73" s="1"/>
  <c r="M13" i="73"/>
  <c r="M15" i="73"/>
  <c r="X49" i="73"/>
  <c r="Z74" i="73"/>
  <c r="AC74" i="73" s="1"/>
  <c r="K10" i="73"/>
  <c r="L10" i="73" s="1"/>
  <c r="M11" i="73"/>
  <c r="K13" i="73"/>
  <c r="L13" i="73" s="1"/>
  <c r="AC37" i="73"/>
  <c r="Z75" i="73"/>
  <c r="AC75" i="73" s="1"/>
  <c r="C49" i="73" l="1"/>
  <c r="K49" i="73" s="1"/>
  <c r="K84" i="73"/>
  <c r="G56" i="73"/>
  <c r="K57" i="73" s="1"/>
  <c r="K77" i="73" s="1"/>
  <c r="L77" i="73" s="1"/>
  <c r="C47" i="73"/>
  <c r="L26" i="73"/>
  <c r="K26" i="73"/>
  <c r="G53" i="73" s="1"/>
  <c r="K54" i="73" s="1"/>
  <c r="C48" i="73"/>
  <c r="K48" i="73" s="1"/>
  <c r="K71" i="73" l="1"/>
  <c r="L71" i="73" s="1"/>
  <c r="K70" i="73"/>
  <c r="L70" i="73" s="1"/>
  <c r="K59" i="73"/>
  <c r="L59" i="73" s="1"/>
  <c r="K78" i="73"/>
  <c r="L78" i="73" s="1"/>
  <c r="K67" i="73"/>
  <c r="L67" i="73" s="1"/>
  <c r="K72" i="73"/>
  <c r="L72" i="73" s="1"/>
  <c r="K69" i="73"/>
  <c r="L69" i="73" s="1"/>
  <c r="L44" i="73"/>
  <c r="X25" i="73"/>
  <c r="AB25" i="73" s="1"/>
  <c r="AC25" i="73" s="1"/>
  <c r="X22" i="73"/>
  <c r="AB22" i="73" s="1"/>
  <c r="AC22" i="73" s="1"/>
  <c r="X19" i="73"/>
  <c r="AB19" i="73" s="1"/>
  <c r="AC19" i="73" s="1"/>
  <c r="X23" i="73"/>
  <c r="AB23" i="73" s="1"/>
  <c r="AC23" i="73" s="1"/>
  <c r="X20" i="73"/>
  <c r="AB20" i="73" s="1"/>
  <c r="AC20" i="73" s="1"/>
  <c r="X14" i="73"/>
  <c r="AB14" i="73" s="1"/>
  <c r="X13" i="73"/>
  <c r="AB13" i="73" s="1"/>
  <c r="AC13" i="73" s="1"/>
  <c r="X11" i="73"/>
  <c r="AB11" i="73" s="1"/>
  <c r="AC11" i="73" s="1"/>
  <c r="X24" i="73"/>
  <c r="AB24" i="73" s="1"/>
  <c r="AC24" i="73" s="1"/>
  <c r="X21" i="73"/>
  <c r="AB21" i="73" s="1"/>
  <c r="AC21" i="73" s="1"/>
  <c r="X18" i="73"/>
  <c r="AB18" i="73" s="1"/>
  <c r="AC18" i="73" s="1"/>
  <c r="X15" i="73"/>
  <c r="AB15" i="73" s="1"/>
  <c r="AC15" i="73" s="1"/>
  <c r="X17" i="73"/>
  <c r="AB17" i="73" s="1"/>
  <c r="AC17" i="73" s="1"/>
  <c r="X12" i="73"/>
  <c r="AB12" i="73" s="1"/>
  <c r="X16" i="73"/>
  <c r="AB16" i="73" s="1"/>
  <c r="AC16" i="73" s="1"/>
  <c r="X10" i="73"/>
  <c r="K47" i="73"/>
  <c r="L50" i="73" s="1"/>
  <c r="C50" i="73"/>
  <c r="AC12" i="73" l="1"/>
  <c r="W48" i="73"/>
  <c r="AB48" i="73" s="1"/>
  <c r="W49" i="73"/>
  <c r="AB49" i="73" s="1"/>
  <c r="AC14" i="73"/>
  <c r="X26" i="73"/>
  <c r="AB10" i="73"/>
  <c r="L82" i="73"/>
  <c r="K86" i="73" l="1"/>
  <c r="AB26" i="73"/>
  <c r="X53" i="73" s="1"/>
  <c r="AB54" i="73" s="1"/>
  <c r="W47" i="73"/>
  <c r="AC10" i="73"/>
  <c r="AC26" i="73" s="1"/>
  <c r="X56" i="73"/>
  <c r="AB57" i="73" s="1"/>
  <c r="AB76" i="73" s="1"/>
  <c r="AC40" i="73"/>
  <c r="AB77" i="73" l="1"/>
  <c r="AC77" i="73" s="1"/>
  <c r="AB66" i="73"/>
  <c r="AC66" i="73" s="1"/>
  <c r="AB70" i="73"/>
  <c r="AC70" i="73" s="1"/>
  <c r="AC76" i="73"/>
  <c r="AB58" i="73"/>
  <c r="AC58" i="73" s="1"/>
  <c r="AB69" i="73"/>
  <c r="AC69" i="73" s="1"/>
  <c r="AB68" i="73"/>
  <c r="AC68" i="73" s="1"/>
  <c r="AB71" i="73"/>
  <c r="AC71" i="73" s="1"/>
  <c r="AC44" i="73"/>
  <c r="L86" i="73"/>
  <c r="W50" i="73"/>
  <c r="AB47" i="73"/>
  <c r="AC50" i="73" s="1"/>
  <c r="L87" i="73" l="1"/>
  <c r="L94" i="73"/>
  <c r="AC81" i="73"/>
  <c r="L84" i="73" s="1"/>
  <c r="L90" i="73" l="1"/>
  <c r="L92" i="73" s="1"/>
  <c r="C177" i="71" l="1"/>
  <c r="C176" i="71"/>
  <c r="B136" i="71"/>
  <c r="B135" i="71"/>
  <c r="V78" i="71"/>
  <c r="Y77" i="71"/>
  <c r="V77" i="71"/>
  <c r="Y76" i="71"/>
  <c r="V76" i="71"/>
  <c r="G76" i="71"/>
  <c r="I76" i="71" s="1"/>
  <c r="L76" i="71" s="1"/>
  <c r="AB75" i="71"/>
  <c r="G75" i="71"/>
  <c r="I75" i="71" s="1"/>
  <c r="L75" i="71" s="1"/>
  <c r="AB74" i="71"/>
  <c r="Y71" i="71"/>
  <c r="Y70" i="71"/>
  <c r="Y69" i="71"/>
  <c r="Y68" i="71"/>
  <c r="Y66" i="71"/>
  <c r="X65" i="71"/>
  <c r="G65" i="71"/>
  <c r="X64" i="71" s="1"/>
  <c r="X61" i="71"/>
  <c r="X60" i="71"/>
  <c r="J56" i="71"/>
  <c r="AA56" i="71" s="1"/>
  <c r="AA53" i="71"/>
  <c r="Z49" i="71"/>
  <c r="G49" i="71"/>
  <c r="Z48" i="71"/>
  <c r="G48" i="71"/>
  <c r="Z47" i="71"/>
  <c r="G47" i="71"/>
  <c r="X40" i="71"/>
  <c r="K40" i="71"/>
  <c r="X39" i="71"/>
  <c r="AB40" i="71" s="1"/>
  <c r="X37" i="71"/>
  <c r="E37" i="71"/>
  <c r="D37" i="71"/>
  <c r="AC36" i="71"/>
  <c r="AB36" i="71"/>
  <c r="L36" i="71"/>
  <c r="AB35" i="71"/>
  <c r="AC35" i="71" s="1"/>
  <c r="L35" i="71"/>
  <c r="AB34" i="71"/>
  <c r="AC34" i="71" s="1"/>
  <c r="L34" i="71"/>
  <c r="AB33" i="71"/>
  <c r="AC33" i="71" s="1"/>
  <c r="L33" i="71"/>
  <c r="AC32" i="71"/>
  <c r="AB32" i="71"/>
  <c r="L32" i="71"/>
  <c r="AB31" i="71"/>
  <c r="AC31" i="71" s="1"/>
  <c r="L31" i="71"/>
  <c r="AB30" i="71"/>
  <c r="AC30" i="71" s="1"/>
  <c r="L30" i="71"/>
  <c r="AC29" i="71"/>
  <c r="AB29" i="71"/>
  <c r="L29" i="71"/>
  <c r="AC28" i="71"/>
  <c r="AC37" i="71" s="1"/>
  <c r="AB28" i="71"/>
  <c r="L28" i="71"/>
  <c r="E26" i="71"/>
  <c r="D26" i="71"/>
  <c r="K25" i="71"/>
  <c r="L25" i="71" s="1"/>
  <c r="I23" i="71"/>
  <c r="I24" i="71" s="1"/>
  <c r="K22" i="71"/>
  <c r="L22" i="71" s="1"/>
  <c r="I20" i="71"/>
  <c r="I21" i="71" s="1"/>
  <c r="K19" i="71"/>
  <c r="L19" i="71" s="1"/>
  <c r="I18" i="71"/>
  <c r="I17" i="71"/>
  <c r="K17" i="71"/>
  <c r="L17" i="71" s="1"/>
  <c r="K16" i="71"/>
  <c r="L16" i="71" s="1"/>
  <c r="I15" i="71"/>
  <c r="K14" i="71"/>
  <c r="L14" i="71" s="1"/>
  <c r="I13" i="71"/>
  <c r="K12" i="71"/>
  <c r="L12" i="71" s="1"/>
  <c r="I11" i="71"/>
  <c r="K11" i="71"/>
  <c r="L11" i="71" s="1"/>
  <c r="G10" i="71"/>
  <c r="AB7" i="71"/>
  <c r="X47" i="71" s="1"/>
  <c r="X7" i="71"/>
  <c r="V4" i="71"/>
  <c r="B3" i="71"/>
  <c r="V2" i="71"/>
  <c r="K20" i="71" l="1"/>
  <c r="L20" i="71" s="1"/>
  <c r="X49" i="71"/>
  <c r="K13" i="71"/>
  <c r="L13" i="71" s="1"/>
  <c r="K23" i="71"/>
  <c r="L23" i="71" s="1"/>
  <c r="X48" i="71"/>
  <c r="M15" i="71"/>
  <c r="Y58" i="71"/>
  <c r="K18" i="71"/>
  <c r="L18" i="71" s="1"/>
  <c r="Z75" i="71"/>
  <c r="AC75" i="71" s="1"/>
  <c r="K15" i="71"/>
  <c r="L15" i="71" s="1"/>
  <c r="K21" i="71"/>
  <c r="L21" i="71" s="1"/>
  <c r="K24" i="71"/>
  <c r="L24" i="71" s="1"/>
  <c r="M11" i="71"/>
  <c r="G37" i="71"/>
  <c r="G26" i="71"/>
  <c r="L40" i="71" s="1"/>
  <c r="K10" i="71"/>
  <c r="L10" i="71" s="1"/>
  <c r="Z74" i="71"/>
  <c r="AC74" i="71" s="1"/>
  <c r="M13" i="71"/>
  <c r="L37" i="71"/>
  <c r="C48" i="71" l="1"/>
  <c r="K48" i="71" s="1"/>
  <c r="C49" i="71"/>
  <c r="K49" i="71" s="1"/>
  <c r="C47" i="71"/>
  <c r="L26" i="71"/>
  <c r="K26" i="71"/>
  <c r="G53" i="71" s="1"/>
  <c r="K54" i="71" s="1"/>
  <c r="K84" i="71"/>
  <c r="G56" i="71"/>
  <c r="K57" i="71" s="1"/>
  <c r="K77" i="71" s="1"/>
  <c r="L77" i="71" s="1"/>
  <c r="K72" i="71" l="1"/>
  <c r="L72" i="71" s="1"/>
  <c r="K69" i="71"/>
  <c r="L69" i="71" s="1"/>
  <c r="K71" i="71"/>
  <c r="L71" i="71" s="1"/>
  <c r="K59" i="71"/>
  <c r="L59" i="71" s="1"/>
  <c r="K78" i="71"/>
  <c r="L78" i="71" s="1"/>
  <c r="K67" i="71"/>
  <c r="L67" i="71" s="1"/>
  <c r="K70" i="71"/>
  <c r="L70" i="71" s="1"/>
  <c r="L44" i="71"/>
  <c r="X22" i="71"/>
  <c r="AB22" i="71" s="1"/>
  <c r="AC22" i="71" s="1"/>
  <c r="X19" i="71"/>
  <c r="AB19" i="71" s="1"/>
  <c r="AC19" i="71" s="1"/>
  <c r="X16" i="71"/>
  <c r="AB16" i="71" s="1"/>
  <c r="AC16" i="71" s="1"/>
  <c r="X13" i="71"/>
  <c r="AB13" i="71" s="1"/>
  <c r="AC13" i="71" s="1"/>
  <c r="X12" i="71"/>
  <c r="AB12" i="71" s="1"/>
  <c r="X23" i="71"/>
  <c r="AB23" i="71" s="1"/>
  <c r="AC23" i="71" s="1"/>
  <c r="X24" i="71"/>
  <c r="AB24" i="71" s="1"/>
  <c r="AC24" i="71" s="1"/>
  <c r="X21" i="71"/>
  <c r="AB21" i="71" s="1"/>
  <c r="AC21" i="71" s="1"/>
  <c r="X18" i="71"/>
  <c r="AB18" i="71" s="1"/>
  <c r="AC18" i="71" s="1"/>
  <c r="X15" i="71"/>
  <c r="AB15" i="71" s="1"/>
  <c r="AC15" i="71" s="1"/>
  <c r="X14" i="71"/>
  <c r="AB14" i="71" s="1"/>
  <c r="X11" i="71"/>
  <c r="AB11" i="71" s="1"/>
  <c r="AC11" i="71" s="1"/>
  <c r="X10" i="71"/>
  <c r="X25" i="71"/>
  <c r="AB25" i="71" s="1"/>
  <c r="AC25" i="71" s="1"/>
  <c r="X20" i="71"/>
  <c r="AB20" i="71" s="1"/>
  <c r="AC20" i="71" s="1"/>
  <c r="X17" i="71"/>
  <c r="AB17" i="71" s="1"/>
  <c r="AC17" i="71" s="1"/>
  <c r="K47" i="71"/>
  <c r="L50" i="71" s="1"/>
  <c r="C50" i="71"/>
  <c r="X26" i="71" l="1"/>
  <c r="AB10" i="71"/>
  <c r="W48" i="71"/>
  <c r="AB48" i="71" s="1"/>
  <c r="AC12" i="71"/>
  <c r="AC14" i="71"/>
  <c r="W49" i="71"/>
  <c r="AB49" i="71" s="1"/>
  <c r="L82" i="71"/>
  <c r="AB26" i="71" l="1"/>
  <c r="X53" i="71" s="1"/>
  <c r="AB54" i="71" s="1"/>
  <c r="W47" i="71"/>
  <c r="AC10" i="71"/>
  <c r="AC26" i="71" s="1"/>
  <c r="K86" i="71"/>
  <c r="X56" i="71"/>
  <c r="AB57" i="71" s="1"/>
  <c r="AB76" i="71" s="1"/>
  <c r="AC40" i="71"/>
  <c r="AC44" i="71" l="1"/>
  <c r="AB68" i="71"/>
  <c r="AC68" i="71" s="1"/>
  <c r="AB71" i="71"/>
  <c r="AC71" i="71" s="1"/>
  <c r="L86" i="71"/>
  <c r="AB77" i="71"/>
  <c r="AC77" i="71" s="1"/>
  <c r="AB66" i="71"/>
  <c r="AC66" i="71" s="1"/>
  <c r="AB70" i="71"/>
  <c r="AC70" i="71" s="1"/>
  <c r="AC76" i="71"/>
  <c r="AB69" i="71"/>
  <c r="AC69" i="71" s="1"/>
  <c r="AB58" i="71"/>
  <c r="AC58" i="71" s="1"/>
  <c r="W50" i="71"/>
  <c r="AB47" i="71"/>
  <c r="AC50" i="71" s="1"/>
  <c r="AC81" i="71" l="1"/>
  <c r="L84" i="71" s="1"/>
  <c r="L87" i="71"/>
  <c r="L94" i="71"/>
  <c r="L90" i="71" l="1"/>
  <c r="L92" i="71" s="1"/>
  <c r="C177" i="70"/>
  <c r="C176" i="70"/>
  <c r="B136" i="70"/>
  <c r="B135" i="70"/>
  <c r="V78" i="70"/>
  <c r="Y77" i="70"/>
  <c r="V77" i="70"/>
  <c r="Y76" i="70"/>
  <c r="V76" i="70"/>
  <c r="G76" i="70"/>
  <c r="I76" i="70" s="1"/>
  <c r="L76" i="70" s="1"/>
  <c r="AB75" i="70"/>
  <c r="G75" i="70"/>
  <c r="I75" i="70" s="1"/>
  <c r="L75" i="70" s="1"/>
  <c r="AB74" i="70"/>
  <c r="Y71" i="70"/>
  <c r="Y70" i="70"/>
  <c r="Y69" i="70"/>
  <c r="Y68" i="70"/>
  <c r="Y66" i="70"/>
  <c r="X65" i="70"/>
  <c r="G65" i="70"/>
  <c r="X64" i="70" s="1"/>
  <c r="X61" i="70"/>
  <c r="X60" i="70"/>
  <c r="J56" i="70"/>
  <c r="AA56" i="70" s="1"/>
  <c r="AA53" i="70"/>
  <c r="Z49" i="70"/>
  <c r="G49" i="70"/>
  <c r="Z48" i="70"/>
  <c r="G48" i="70"/>
  <c r="Z47" i="70"/>
  <c r="G47" i="70"/>
  <c r="X40" i="70"/>
  <c r="K40" i="70"/>
  <c r="X39" i="70"/>
  <c r="AB40" i="70" s="1"/>
  <c r="X37" i="70"/>
  <c r="E37" i="70"/>
  <c r="D37" i="70"/>
  <c r="AC36" i="70"/>
  <c r="AB36" i="70"/>
  <c r="L36" i="70"/>
  <c r="AB35" i="70"/>
  <c r="AC35" i="70" s="1"/>
  <c r="L35" i="70"/>
  <c r="AC34" i="70"/>
  <c r="AB34" i="70"/>
  <c r="L34" i="70"/>
  <c r="AB33" i="70"/>
  <c r="AC33" i="70" s="1"/>
  <c r="L33" i="70"/>
  <c r="AC32" i="70"/>
  <c r="AB32" i="70"/>
  <c r="L32" i="70"/>
  <c r="AB31" i="70"/>
  <c r="AC31" i="70" s="1"/>
  <c r="L31" i="70"/>
  <c r="AC30" i="70"/>
  <c r="AB30" i="70"/>
  <c r="L30" i="70"/>
  <c r="AB29" i="70"/>
  <c r="AC29" i="70" s="1"/>
  <c r="L29" i="70"/>
  <c r="AC28" i="70"/>
  <c r="AB28" i="70"/>
  <c r="L28" i="70"/>
  <c r="E26" i="70"/>
  <c r="D26" i="70"/>
  <c r="K25" i="70"/>
  <c r="L25" i="70" s="1"/>
  <c r="I23" i="70"/>
  <c r="I24" i="70" s="1"/>
  <c r="K23" i="70"/>
  <c r="L23" i="70" s="1"/>
  <c r="K22" i="70"/>
  <c r="L22" i="70" s="1"/>
  <c r="I20" i="70"/>
  <c r="I21" i="70" s="1"/>
  <c r="K20" i="70"/>
  <c r="L20" i="70" s="1"/>
  <c r="K19" i="70"/>
  <c r="L19" i="70" s="1"/>
  <c r="I17" i="70"/>
  <c r="I18" i="70" s="1"/>
  <c r="K17" i="70"/>
  <c r="L17" i="70" s="1"/>
  <c r="K16" i="70"/>
  <c r="L16" i="70" s="1"/>
  <c r="I15" i="70"/>
  <c r="K15" i="70"/>
  <c r="L15" i="70" s="1"/>
  <c r="K14" i="70"/>
  <c r="L14" i="70" s="1"/>
  <c r="I13" i="70"/>
  <c r="K12" i="70"/>
  <c r="L12" i="70" s="1"/>
  <c r="I11" i="70"/>
  <c r="G10" i="70"/>
  <c r="AB7" i="70"/>
  <c r="X47" i="70" s="1"/>
  <c r="X7" i="70"/>
  <c r="V4" i="70"/>
  <c r="B3" i="70"/>
  <c r="V2" i="70"/>
  <c r="AC37" i="70" l="1"/>
  <c r="K13" i="70"/>
  <c r="L13" i="70" s="1"/>
  <c r="X48" i="70"/>
  <c r="Y58" i="70"/>
  <c r="M11" i="70"/>
  <c r="Z75" i="70"/>
  <c r="AC75" i="70" s="1"/>
  <c r="K11" i="70"/>
  <c r="L11" i="70" s="1"/>
  <c r="K18" i="70"/>
  <c r="L18" i="70" s="1"/>
  <c r="K21" i="70"/>
  <c r="L21" i="70" s="1"/>
  <c r="K24" i="70"/>
  <c r="L24" i="70" s="1"/>
  <c r="Z74" i="70"/>
  <c r="AC74" i="70" s="1"/>
  <c r="G26" i="70"/>
  <c r="L40" i="70" s="1"/>
  <c r="L37" i="70"/>
  <c r="G37" i="70"/>
  <c r="M15" i="70"/>
  <c r="C48" i="70"/>
  <c r="K48" i="70" s="1"/>
  <c r="M13" i="70"/>
  <c r="X49" i="70"/>
  <c r="K10" i="70"/>
  <c r="L10" i="70" s="1"/>
  <c r="C49" i="70" l="1"/>
  <c r="K49" i="70" s="1"/>
  <c r="K84" i="70"/>
  <c r="X20" i="70" s="1"/>
  <c r="AB20" i="70" s="1"/>
  <c r="AC20" i="70" s="1"/>
  <c r="G56" i="70"/>
  <c r="K57" i="70" s="1"/>
  <c r="C47" i="70"/>
  <c r="L26" i="70"/>
  <c r="L44" i="70" s="1"/>
  <c r="K26" i="70"/>
  <c r="G53" i="70" s="1"/>
  <c r="K54" i="70" s="1"/>
  <c r="X24" i="70" l="1"/>
  <c r="AB24" i="70" s="1"/>
  <c r="AC24" i="70" s="1"/>
  <c r="X12" i="70"/>
  <c r="AB12" i="70" s="1"/>
  <c r="AC12" i="70" s="1"/>
  <c r="X22" i="70"/>
  <c r="AB22" i="70" s="1"/>
  <c r="AC22" i="70" s="1"/>
  <c r="X18" i="70"/>
  <c r="AB18" i="70" s="1"/>
  <c r="AC18" i="70" s="1"/>
  <c r="X14" i="70"/>
  <c r="AB14" i="70" s="1"/>
  <c r="AC14" i="70" s="1"/>
  <c r="X25" i="70"/>
  <c r="AB25" i="70" s="1"/>
  <c r="AC25" i="70" s="1"/>
  <c r="X10" i="70"/>
  <c r="X17" i="70"/>
  <c r="AB17" i="70" s="1"/>
  <c r="AC17" i="70" s="1"/>
  <c r="X19" i="70"/>
  <c r="AB19" i="70" s="1"/>
  <c r="AC19" i="70" s="1"/>
  <c r="X15" i="70"/>
  <c r="AB15" i="70" s="1"/>
  <c r="AC15" i="70" s="1"/>
  <c r="X23" i="70"/>
  <c r="AB23" i="70" s="1"/>
  <c r="AC23" i="70" s="1"/>
  <c r="X13" i="70"/>
  <c r="AB13" i="70" s="1"/>
  <c r="AC13" i="70" s="1"/>
  <c r="X11" i="70"/>
  <c r="AB11" i="70" s="1"/>
  <c r="AC11" i="70" s="1"/>
  <c r="X21" i="70"/>
  <c r="AB21" i="70" s="1"/>
  <c r="AC21" i="70" s="1"/>
  <c r="X16" i="70"/>
  <c r="AB16" i="70" s="1"/>
  <c r="AC16" i="70" s="1"/>
  <c r="K69" i="70"/>
  <c r="L69" i="70" s="1"/>
  <c r="K77" i="70"/>
  <c r="L77" i="70" s="1"/>
  <c r="K72" i="70"/>
  <c r="L72" i="70" s="1"/>
  <c r="K71" i="70"/>
  <c r="L71" i="70" s="1"/>
  <c r="K59" i="70"/>
  <c r="L59" i="70" s="1"/>
  <c r="K78" i="70"/>
  <c r="L78" i="70" s="1"/>
  <c r="K67" i="70"/>
  <c r="L67" i="70" s="1"/>
  <c r="K70" i="70"/>
  <c r="L70" i="70" s="1"/>
  <c r="K47" i="70"/>
  <c r="L50" i="70" s="1"/>
  <c r="C50" i="70"/>
  <c r="L82" i="70" l="1"/>
  <c r="K86" i="70" s="1"/>
  <c r="X26" i="70"/>
  <c r="X56" i="70" s="1"/>
  <c r="AB57" i="70" s="1"/>
  <c r="AB76" i="70" s="1"/>
  <c r="AB10" i="70"/>
  <c r="AC10" i="70" s="1"/>
  <c r="AC26" i="70" s="1"/>
  <c r="W49" i="70"/>
  <c r="AB49" i="70" s="1"/>
  <c r="W48" i="70"/>
  <c r="AB48" i="70" s="1"/>
  <c r="W47" i="70" l="1"/>
  <c r="AB47" i="70" s="1"/>
  <c r="AC50" i="70" s="1"/>
  <c r="AC40" i="70"/>
  <c r="AC44" i="70" s="1"/>
  <c r="AB26" i="70"/>
  <c r="X53" i="70" s="1"/>
  <c r="AB54" i="70" s="1"/>
  <c r="AB66" i="70" s="1"/>
  <c r="AC66" i="70" s="1"/>
  <c r="AB68" i="70"/>
  <c r="AC68" i="70" s="1"/>
  <c r="AB71" i="70"/>
  <c r="AC71" i="70" s="1"/>
  <c r="L86" i="70"/>
  <c r="AC76" i="70"/>
  <c r="AB77" i="70" l="1"/>
  <c r="AC77" i="70" s="1"/>
  <c r="W50" i="70"/>
  <c r="AB69" i="70"/>
  <c r="AC69" i="70" s="1"/>
  <c r="AB70" i="70"/>
  <c r="AC70" i="70" s="1"/>
  <c r="AB58" i="70"/>
  <c r="AC58" i="70" s="1"/>
  <c r="L87" i="70"/>
  <c r="L94" i="70"/>
  <c r="C177" i="69"/>
  <c r="C176" i="69"/>
  <c r="B136" i="69"/>
  <c r="B135" i="69"/>
  <c r="V78" i="69"/>
  <c r="Y77" i="69"/>
  <c r="V77" i="69"/>
  <c r="Y76" i="69"/>
  <c r="V76" i="69"/>
  <c r="G76" i="69"/>
  <c r="I76" i="69" s="1"/>
  <c r="L76" i="69" s="1"/>
  <c r="AB75" i="69"/>
  <c r="G75" i="69"/>
  <c r="I75" i="69" s="1"/>
  <c r="L75" i="69" s="1"/>
  <c r="AB74" i="69"/>
  <c r="Y71" i="69"/>
  <c r="Y70" i="69"/>
  <c r="Y69" i="69"/>
  <c r="Y68" i="69"/>
  <c r="Y66" i="69"/>
  <c r="X65" i="69"/>
  <c r="G65" i="69"/>
  <c r="X64" i="69" s="1"/>
  <c r="X61" i="69"/>
  <c r="X60" i="69"/>
  <c r="J56" i="69"/>
  <c r="AA56" i="69" s="1"/>
  <c r="AA53" i="69"/>
  <c r="Z49" i="69"/>
  <c r="G49" i="69"/>
  <c r="Z48" i="69"/>
  <c r="G48" i="69"/>
  <c r="Z47" i="69"/>
  <c r="G47" i="69"/>
  <c r="X40" i="69"/>
  <c r="K40" i="69"/>
  <c r="X39" i="69"/>
  <c r="X37" i="69"/>
  <c r="E37" i="69"/>
  <c r="D37" i="69"/>
  <c r="AB36" i="69"/>
  <c r="AC36" i="69" s="1"/>
  <c r="L36" i="69"/>
  <c r="AC35" i="69"/>
  <c r="AB35" i="69"/>
  <c r="L35" i="69"/>
  <c r="AC34" i="69"/>
  <c r="AB34" i="69"/>
  <c r="L34" i="69"/>
  <c r="AC33" i="69"/>
  <c r="AB33" i="69"/>
  <c r="L33" i="69"/>
  <c r="AB32" i="69"/>
  <c r="AC32" i="69" s="1"/>
  <c r="L32" i="69"/>
  <c r="AB31" i="69"/>
  <c r="AC31" i="69" s="1"/>
  <c r="L31" i="69"/>
  <c r="AC30" i="69"/>
  <c r="AB30" i="69"/>
  <c r="L30" i="69"/>
  <c r="AC29" i="69"/>
  <c r="AB29" i="69"/>
  <c r="L29" i="69"/>
  <c r="AB28" i="69"/>
  <c r="AC28" i="69" s="1"/>
  <c r="AC37" i="69" s="1"/>
  <c r="L28" i="69"/>
  <c r="E26" i="69"/>
  <c r="D26" i="69"/>
  <c r="K25" i="69"/>
  <c r="L25" i="69" s="1"/>
  <c r="I24" i="69"/>
  <c r="I23" i="69"/>
  <c r="K23" i="69"/>
  <c r="L23" i="69" s="1"/>
  <c r="K22" i="69"/>
  <c r="L22" i="69" s="1"/>
  <c r="I20" i="69"/>
  <c r="I21" i="69" s="1"/>
  <c r="K19" i="69"/>
  <c r="L19" i="69" s="1"/>
  <c r="I17" i="69"/>
  <c r="I18" i="69" s="1"/>
  <c r="K16" i="69"/>
  <c r="L16" i="69" s="1"/>
  <c r="I15" i="69"/>
  <c r="K14" i="69"/>
  <c r="L14" i="69" s="1"/>
  <c r="I13" i="69"/>
  <c r="K13" i="69"/>
  <c r="L13" i="69" s="1"/>
  <c r="K12" i="69"/>
  <c r="L12" i="69" s="1"/>
  <c r="I11" i="69"/>
  <c r="G10" i="69"/>
  <c r="AB7" i="69"/>
  <c r="X47" i="69" s="1"/>
  <c r="X7" i="69"/>
  <c r="V4" i="69"/>
  <c r="B3" i="69"/>
  <c r="V2" i="69"/>
  <c r="K18" i="69" l="1"/>
  <c r="L18" i="69" s="1"/>
  <c r="K21" i="69"/>
  <c r="L21" i="69" s="1"/>
  <c r="K17" i="69"/>
  <c r="L17" i="69" s="1"/>
  <c r="K24" i="69"/>
  <c r="L24" i="69" s="1"/>
  <c r="K20" i="69"/>
  <c r="L20" i="69" s="1"/>
  <c r="AC81" i="70"/>
  <c r="L84" i="70" s="1"/>
  <c r="M15" i="69"/>
  <c r="Y58" i="69"/>
  <c r="M11" i="69"/>
  <c r="AB40" i="69"/>
  <c r="G26" i="69"/>
  <c r="L40" i="69" s="1"/>
  <c r="K11" i="69"/>
  <c r="L11" i="69" s="1"/>
  <c r="G37" i="69"/>
  <c r="K15" i="69"/>
  <c r="L15" i="69" s="1"/>
  <c r="L90" i="70"/>
  <c r="L92" i="70" s="1"/>
  <c r="Z74" i="69"/>
  <c r="AC74" i="69" s="1"/>
  <c r="Z75" i="69"/>
  <c r="AC75" i="69" s="1"/>
  <c r="M13" i="69"/>
  <c r="X49" i="69"/>
  <c r="L37" i="69"/>
  <c r="X48" i="69"/>
  <c r="K10" i="69"/>
  <c r="L10" i="69" s="1"/>
  <c r="C48" i="69" l="1"/>
  <c r="K48" i="69" s="1"/>
  <c r="C49" i="69"/>
  <c r="K49" i="69" s="1"/>
  <c r="G56" i="69"/>
  <c r="K57" i="69" s="1"/>
  <c r="K77" i="69" s="1"/>
  <c r="L77" i="69" s="1"/>
  <c r="K84" i="69"/>
  <c r="X12" i="69" s="1"/>
  <c r="AB12" i="69" s="1"/>
  <c r="C47" i="69"/>
  <c r="L26" i="69"/>
  <c r="L44" i="69" s="1"/>
  <c r="K26" i="69"/>
  <c r="G53" i="69" s="1"/>
  <c r="K54" i="69" s="1"/>
  <c r="K72" i="69" l="1"/>
  <c r="L72" i="69" s="1"/>
  <c r="X23" i="69"/>
  <c r="AB23" i="69" s="1"/>
  <c r="AC23" i="69" s="1"/>
  <c r="K69" i="69"/>
  <c r="L69" i="69" s="1"/>
  <c r="X24" i="69"/>
  <c r="AB24" i="69" s="1"/>
  <c r="AC24" i="69" s="1"/>
  <c r="X20" i="69"/>
  <c r="AB20" i="69" s="1"/>
  <c r="AC20" i="69" s="1"/>
  <c r="X15" i="69"/>
  <c r="AB15" i="69" s="1"/>
  <c r="AC15" i="69" s="1"/>
  <c r="X22" i="69"/>
  <c r="AB22" i="69" s="1"/>
  <c r="AC22" i="69" s="1"/>
  <c r="X18" i="69"/>
  <c r="AB18" i="69" s="1"/>
  <c r="AC18" i="69" s="1"/>
  <c r="X25" i="69"/>
  <c r="AB25" i="69" s="1"/>
  <c r="AC25" i="69" s="1"/>
  <c r="X13" i="69"/>
  <c r="AB13" i="69" s="1"/>
  <c r="AC13" i="69" s="1"/>
  <c r="X21" i="69"/>
  <c r="AB21" i="69" s="1"/>
  <c r="AC21" i="69" s="1"/>
  <c r="X16" i="69"/>
  <c r="AB16" i="69" s="1"/>
  <c r="AC16" i="69" s="1"/>
  <c r="X17" i="69"/>
  <c r="AB17" i="69" s="1"/>
  <c r="AC17" i="69" s="1"/>
  <c r="X19" i="69"/>
  <c r="AB19" i="69" s="1"/>
  <c r="AC19" i="69" s="1"/>
  <c r="X14" i="69"/>
  <c r="AB14" i="69" s="1"/>
  <c r="AC14" i="69" s="1"/>
  <c r="X11" i="69"/>
  <c r="AB11" i="69" s="1"/>
  <c r="AC11" i="69" s="1"/>
  <c r="X10" i="69"/>
  <c r="AB10" i="69" s="1"/>
  <c r="K71" i="69"/>
  <c r="L71" i="69" s="1"/>
  <c r="K78" i="69"/>
  <c r="L78" i="69" s="1"/>
  <c r="K70" i="69"/>
  <c r="L70" i="69" s="1"/>
  <c r="K59" i="69"/>
  <c r="L59" i="69" s="1"/>
  <c r="K67" i="69"/>
  <c r="L67" i="69" s="1"/>
  <c r="AC12" i="69"/>
  <c r="C50" i="69"/>
  <c r="K47" i="69"/>
  <c r="L50" i="69" s="1"/>
  <c r="X26" i="69" l="1"/>
  <c r="X56" i="69" s="1"/>
  <c r="AB57" i="69" s="1"/>
  <c r="AB76" i="69" s="1"/>
  <c r="W49" i="69"/>
  <c r="AB49" i="69" s="1"/>
  <c r="W48" i="69"/>
  <c r="AB48" i="69" s="1"/>
  <c r="L82" i="69"/>
  <c r="AB26" i="69"/>
  <c r="X53" i="69" s="1"/>
  <c r="AB54" i="69" s="1"/>
  <c r="AC10" i="69"/>
  <c r="AC26" i="69" s="1"/>
  <c r="W47" i="69"/>
  <c r="AC40" i="69" l="1"/>
  <c r="AC44" i="69" s="1"/>
  <c r="AB68" i="69"/>
  <c r="AC68" i="69" s="1"/>
  <c r="AB71" i="69"/>
  <c r="AC71" i="69" s="1"/>
  <c r="AB58" i="69"/>
  <c r="AC58" i="69" s="1"/>
  <c r="AB77" i="69"/>
  <c r="AC77" i="69" s="1"/>
  <c r="AB66" i="69"/>
  <c r="AC66" i="69" s="1"/>
  <c r="AC76" i="69"/>
  <c r="AB69" i="69"/>
  <c r="AC69" i="69" s="1"/>
  <c r="AB70" i="69"/>
  <c r="AC70" i="69" s="1"/>
  <c r="W50" i="69"/>
  <c r="AB47" i="69"/>
  <c r="AC50" i="69" s="1"/>
  <c r="AC81" i="69" l="1"/>
  <c r="L84" i="69" s="1"/>
  <c r="K86" i="69" s="1"/>
  <c r="L86" i="69" s="1"/>
  <c r="L94" i="69" s="1"/>
  <c r="C177" i="66"/>
  <c r="C176" i="66"/>
  <c r="B136" i="66"/>
  <c r="B135" i="66"/>
  <c r="V78" i="66"/>
  <c r="Y77" i="66"/>
  <c r="V77" i="66"/>
  <c r="Y76" i="66"/>
  <c r="V76" i="66"/>
  <c r="G76" i="66"/>
  <c r="I76" i="66" s="1"/>
  <c r="L76" i="66" s="1"/>
  <c r="AB75" i="66"/>
  <c r="G75" i="66"/>
  <c r="I75" i="66" s="1"/>
  <c r="L75" i="66" s="1"/>
  <c r="AB74" i="66"/>
  <c r="Y71" i="66"/>
  <c r="Y70" i="66"/>
  <c r="Y69" i="66"/>
  <c r="Y68" i="66"/>
  <c r="Y66" i="66"/>
  <c r="X65" i="66"/>
  <c r="G65" i="66"/>
  <c r="X64" i="66" s="1"/>
  <c r="X61" i="66"/>
  <c r="X60" i="66"/>
  <c r="J56" i="66"/>
  <c r="AA56" i="66" s="1"/>
  <c r="AA53" i="66"/>
  <c r="Z49" i="66"/>
  <c r="G49" i="66"/>
  <c r="Z48" i="66"/>
  <c r="G48" i="66"/>
  <c r="Z47" i="66"/>
  <c r="G47" i="66"/>
  <c r="X40" i="66"/>
  <c r="K40" i="66"/>
  <c r="X39" i="66"/>
  <c r="X37" i="66"/>
  <c r="E37" i="66"/>
  <c r="D37" i="66"/>
  <c r="AB36" i="66"/>
  <c r="AC36" i="66" s="1"/>
  <c r="L36" i="66"/>
  <c r="AB35" i="66"/>
  <c r="AC35" i="66" s="1"/>
  <c r="L35" i="66"/>
  <c r="AC34" i="66"/>
  <c r="AB34" i="66"/>
  <c r="L34" i="66"/>
  <c r="AC33" i="66"/>
  <c r="AB33" i="66"/>
  <c r="L33" i="66"/>
  <c r="AB32" i="66"/>
  <c r="AC32" i="66" s="1"/>
  <c r="L32" i="66"/>
  <c r="AB31" i="66"/>
  <c r="AC31" i="66" s="1"/>
  <c r="L31" i="66"/>
  <c r="AC30" i="66"/>
  <c r="AB30" i="66"/>
  <c r="L30" i="66"/>
  <c r="AC29" i="66"/>
  <c r="AB29" i="66"/>
  <c r="L29" i="66"/>
  <c r="AB28" i="66"/>
  <c r="AC28" i="66" s="1"/>
  <c r="L28" i="66"/>
  <c r="E26" i="66"/>
  <c r="D26" i="66"/>
  <c r="K25" i="66"/>
  <c r="L25" i="66" s="1"/>
  <c r="I24" i="66"/>
  <c r="I23" i="66"/>
  <c r="K23" i="66"/>
  <c r="L23" i="66" s="1"/>
  <c r="K22" i="66"/>
  <c r="L22" i="66" s="1"/>
  <c r="I20" i="66"/>
  <c r="I21" i="66" s="1"/>
  <c r="K19" i="66"/>
  <c r="L19" i="66" s="1"/>
  <c r="I17" i="66"/>
  <c r="I18" i="66" s="1"/>
  <c r="K16" i="66"/>
  <c r="L16" i="66" s="1"/>
  <c r="I15" i="66"/>
  <c r="K14" i="66"/>
  <c r="L14" i="66" s="1"/>
  <c r="I13" i="66"/>
  <c r="K13" i="66"/>
  <c r="L13" i="66" s="1"/>
  <c r="K12" i="66"/>
  <c r="L12" i="66" s="1"/>
  <c r="I11" i="66"/>
  <c r="G10" i="66"/>
  <c r="AB7" i="66"/>
  <c r="X47" i="66" s="1"/>
  <c r="X7" i="66"/>
  <c r="V4" i="66"/>
  <c r="B3" i="66"/>
  <c r="V2" i="66"/>
  <c r="AC37" i="66" l="1"/>
  <c r="K21" i="66"/>
  <c r="L21" i="66" s="1"/>
  <c r="X49" i="66"/>
  <c r="K18" i="66"/>
  <c r="L18" i="66" s="1"/>
  <c r="K17" i="66"/>
  <c r="L17" i="66" s="1"/>
  <c r="K24" i="66"/>
  <c r="L24" i="66" s="1"/>
  <c r="K20" i="66"/>
  <c r="L20" i="66" s="1"/>
  <c r="Y58" i="66"/>
  <c r="M11" i="66"/>
  <c r="M15" i="66"/>
  <c r="AB40" i="66"/>
  <c r="L87" i="69"/>
  <c r="L90" i="69" s="1"/>
  <c r="L92" i="69" s="1"/>
  <c r="K11" i="66"/>
  <c r="L11" i="66" s="1"/>
  <c r="K15" i="66"/>
  <c r="L15" i="66" s="1"/>
  <c r="G26" i="66"/>
  <c r="L40" i="66" s="1"/>
  <c r="G37" i="66"/>
  <c r="Z74" i="66"/>
  <c r="AC74" i="66" s="1"/>
  <c r="Z75" i="66"/>
  <c r="AC75" i="66" s="1"/>
  <c r="M13" i="66"/>
  <c r="K10" i="66"/>
  <c r="L10" i="66" s="1"/>
  <c r="L37" i="66"/>
  <c r="X48" i="66"/>
  <c r="C48" i="66" l="1"/>
  <c r="K48" i="66" s="1"/>
  <c r="C49" i="66"/>
  <c r="K49" i="66" s="1"/>
  <c r="K84" i="66"/>
  <c r="X25" i="66" s="1"/>
  <c r="AB25" i="66" s="1"/>
  <c r="AC25" i="66" s="1"/>
  <c r="G56" i="66"/>
  <c r="K57" i="66" s="1"/>
  <c r="K77" i="66" s="1"/>
  <c r="L77" i="66" s="1"/>
  <c r="C47" i="66"/>
  <c r="L26" i="66"/>
  <c r="L44" i="66" s="1"/>
  <c r="K26" i="66"/>
  <c r="G53" i="66" s="1"/>
  <c r="K54" i="66" s="1"/>
  <c r="X13" i="66" l="1"/>
  <c r="AB13" i="66" s="1"/>
  <c r="AC13" i="66" s="1"/>
  <c r="X20" i="66"/>
  <c r="AB20" i="66" s="1"/>
  <c r="AC20" i="66" s="1"/>
  <c r="X10" i="66"/>
  <c r="AB10" i="66" s="1"/>
  <c r="X15" i="66"/>
  <c r="AB15" i="66" s="1"/>
  <c r="AC15" i="66" s="1"/>
  <c r="X18" i="66"/>
  <c r="AB18" i="66" s="1"/>
  <c r="AC18" i="66" s="1"/>
  <c r="X12" i="66"/>
  <c r="AB12" i="66" s="1"/>
  <c r="K72" i="66"/>
  <c r="L72" i="66" s="1"/>
  <c r="X11" i="66"/>
  <c r="AB11" i="66" s="1"/>
  <c r="AC11" i="66" s="1"/>
  <c r="X21" i="66"/>
  <c r="AB21" i="66" s="1"/>
  <c r="AC21" i="66" s="1"/>
  <c r="X16" i="66"/>
  <c r="AB16" i="66" s="1"/>
  <c r="AC16" i="66" s="1"/>
  <c r="K69" i="66"/>
  <c r="L69" i="66" s="1"/>
  <c r="X17" i="66"/>
  <c r="AB17" i="66" s="1"/>
  <c r="AC17" i="66" s="1"/>
  <c r="X14" i="66"/>
  <c r="AB14" i="66" s="1"/>
  <c r="X24" i="66"/>
  <c r="AB24" i="66" s="1"/>
  <c r="AC24" i="66" s="1"/>
  <c r="X23" i="66"/>
  <c r="AB23" i="66" s="1"/>
  <c r="AC23" i="66" s="1"/>
  <c r="X19" i="66"/>
  <c r="AB19" i="66" s="1"/>
  <c r="AC19" i="66" s="1"/>
  <c r="X22" i="66"/>
  <c r="AB22" i="66" s="1"/>
  <c r="AC22" i="66" s="1"/>
  <c r="AC12" i="66"/>
  <c r="K47" i="66"/>
  <c r="L50" i="66" s="1"/>
  <c r="C50" i="66"/>
  <c r="K71" i="66"/>
  <c r="L71" i="66" s="1"/>
  <c r="K70" i="66"/>
  <c r="L70" i="66" s="1"/>
  <c r="K59" i="66"/>
  <c r="L59" i="66" s="1"/>
  <c r="K78" i="66"/>
  <c r="L78" i="66" s="1"/>
  <c r="K67" i="66"/>
  <c r="L67" i="66" s="1"/>
  <c r="X26" i="66" l="1"/>
  <c r="AC40" i="66" s="1"/>
  <c r="W49" i="66"/>
  <c r="AB49" i="66" s="1"/>
  <c r="AC14" i="66"/>
  <c r="W48" i="66"/>
  <c r="AB48" i="66" s="1"/>
  <c r="L82" i="66"/>
  <c r="K86" i="66" s="1"/>
  <c r="AB26" i="66"/>
  <c r="X53" i="66" s="1"/>
  <c r="AB54" i="66" s="1"/>
  <c r="W47" i="66"/>
  <c r="AC10" i="66"/>
  <c r="X56" i="66" l="1"/>
  <c r="AB57" i="66" s="1"/>
  <c r="AB76" i="66" s="1"/>
  <c r="AC76" i="66" s="1"/>
  <c r="AC26" i="66"/>
  <c r="AC44" i="66" s="1"/>
  <c r="W50" i="66"/>
  <c r="AB47" i="66"/>
  <c r="AC50" i="66" s="1"/>
  <c r="AB70" i="66"/>
  <c r="AC70" i="66" s="1"/>
  <c r="AB77" i="66"/>
  <c r="AC77" i="66" s="1"/>
  <c r="AB66" i="66"/>
  <c r="AC66" i="66" s="1"/>
  <c r="AB69" i="66"/>
  <c r="AC69" i="66" s="1"/>
  <c r="AB58" i="66"/>
  <c r="AC58" i="66" s="1"/>
  <c r="L86" i="66"/>
  <c r="AB71" i="66" l="1"/>
  <c r="AC71" i="66" s="1"/>
  <c r="AC81" i="66" s="1"/>
  <c r="L84" i="66" s="1"/>
  <c r="AB68" i="66"/>
  <c r="AC68" i="66" s="1"/>
  <c r="L87" i="66"/>
  <c r="L94" i="66"/>
  <c r="L90" i="66" l="1"/>
  <c r="L92" i="66" s="1"/>
  <c r="C177" i="65"/>
  <c r="C176" i="65"/>
  <c r="B136" i="65"/>
  <c r="B135" i="65"/>
  <c r="V78" i="65"/>
  <c r="Y77" i="65"/>
  <c r="V77" i="65"/>
  <c r="Y76" i="65"/>
  <c r="V76" i="65"/>
  <c r="G76" i="65"/>
  <c r="I76" i="65" s="1"/>
  <c r="AB75" i="65"/>
  <c r="G75" i="65"/>
  <c r="I75" i="65" s="1"/>
  <c r="L75" i="65" s="1"/>
  <c r="AB74" i="65"/>
  <c r="Y71" i="65"/>
  <c r="Y70" i="65"/>
  <c r="Y69" i="65"/>
  <c r="Y68" i="65"/>
  <c r="Y66" i="65"/>
  <c r="X65" i="65"/>
  <c r="G65" i="65"/>
  <c r="X64" i="65" s="1"/>
  <c r="X61" i="65"/>
  <c r="X60" i="65"/>
  <c r="J56" i="65"/>
  <c r="AA56" i="65" s="1"/>
  <c r="AA53" i="65"/>
  <c r="Z49" i="65"/>
  <c r="G49" i="65"/>
  <c r="Z48" i="65"/>
  <c r="G48" i="65"/>
  <c r="Z47" i="65"/>
  <c r="G47" i="65"/>
  <c r="X40" i="65"/>
  <c r="K40" i="65"/>
  <c r="X39" i="65"/>
  <c r="AB40" i="65" s="1"/>
  <c r="X37" i="65"/>
  <c r="E37" i="65"/>
  <c r="D37" i="65"/>
  <c r="AB36" i="65"/>
  <c r="AC36" i="65" s="1"/>
  <c r="L36" i="65"/>
  <c r="AB35" i="65"/>
  <c r="AC35" i="65" s="1"/>
  <c r="L35" i="65"/>
  <c r="AC34" i="65"/>
  <c r="AB34" i="65"/>
  <c r="L34" i="65"/>
  <c r="AC33" i="65"/>
  <c r="AB33" i="65"/>
  <c r="L33" i="65"/>
  <c r="AB32" i="65"/>
  <c r="AC32" i="65" s="1"/>
  <c r="L32" i="65"/>
  <c r="AB31" i="65"/>
  <c r="AC31" i="65" s="1"/>
  <c r="L31" i="65"/>
  <c r="AC30" i="65"/>
  <c r="AB30" i="65"/>
  <c r="L30" i="65"/>
  <c r="AC29" i="65"/>
  <c r="AB29" i="65"/>
  <c r="L29" i="65"/>
  <c r="AB28" i="65"/>
  <c r="AC28" i="65" s="1"/>
  <c r="L28" i="65"/>
  <c r="E26" i="65"/>
  <c r="D26" i="65"/>
  <c r="K25" i="65"/>
  <c r="L25" i="65" s="1"/>
  <c r="I23" i="65"/>
  <c r="I24" i="65" s="1"/>
  <c r="K23" i="65"/>
  <c r="L23" i="65" s="1"/>
  <c r="K22" i="65"/>
  <c r="L22" i="65" s="1"/>
  <c r="I20" i="65"/>
  <c r="I21" i="65" s="1"/>
  <c r="K19" i="65"/>
  <c r="L19" i="65" s="1"/>
  <c r="I17" i="65"/>
  <c r="I18" i="65" s="1"/>
  <c r="K16" i="65"/>
  <c r="L16" i="65" s="1"/>
  <c r="I15" i="65"/>
  <c r="K14" i="65"/>
  <c r="L14" i="65" s="1"/>
  <c r="I13" i="65"/>
  <c r="K13" i="65"/>
  <c r="L13" i="65" s="1"/>
  <c r="K12" i="65"/>
  <c r="L12" i="65" s="1"/>
  <c r="I11" i="65"/>
  <c r="G10" i="65"/>
  <c r="AB7" i="65"/>
  <c r="X47" i="65" s="1"/>
  <c r="X7" i="65"/>
  <c r="V4" i="65"/>
  <c r="B3" i="65"/>
  <c r="V2" i="65"/>
  <c r="AC37" i="65" l="1"/>
  <c r="K21" i="65"/>
  <c r="L21" i="65" s="1"/>
  <c r="Y58" i="65"/>
  <c r="K17" i="65"/>
  <c r="L17" i="65" s="1"/>
  <c r="K24" i="65"/>
  <c r="L24" i="65" s="1"/>
  <c r="K18" i="65"/>
  <c r="L18" i="65" s="1"/>
  <c r="K20" i="65"/>
  <c r="L20" i="65" s="1"/>
  <c r="Z75" i="65"/>
  <c r="AC75" i="65" s="1"/>
  <c r="L76" i="65"/>
  <c r="M11" i="65"/>
  <c r="M15" i="65"/>
  <c r="G26" i="65"/>
  <c r="L40" i="65" s="1"/>
  <c r="K11" i="65"/>
  <c r="L11" i="65" s="1"/>
  <c r="K15" i="65"/>
  <c r="L15" i="65" s="1"/>
  <c r="G37" i="65"/>
  <c r="Z74" i="65"/>
  <c r="AC74" i="65" s="1"/>
  <c r="M13" i="65"/>
  <c r="X49" i="65"/>
  <c r="L37" i="65"/>
  <c r="X48" i="65"/>
  <c r="K10" i="65"/>
  <c r="L10" i="65" s="1"/>
  <c r="C48" i="65" l="1"/>
  <c r="K48" i="65" s="1"/>
  <c r="C49" i="65"/>
  <c r="K49" i="65" s="1"/>
  <c r="G56" i="65"/>
  <c r="K57" i="65" s="1"/>
  <c r="K77" i="65" s="1"/>
  <c r="K84" i="65"/>
  <c r="X13" i="65" s="1"/>
  <c r="AB13" i="65" s="1"/>
  <c r="AC13" i="65" s="1"/>
  <c r="C47" i="65"/>
  <c r="L26" i="65"/>
  <c r="L44" i="65" s="1"/>
  <c r="K26" i="65"/>
  <c r="G53" i="65" s="1"/>
  <c r="K54" i="65" s="1"/>
  <c r="K72" i="65" l="1"/>
  <c r="L72" i="65" s="1"/>
  <c r="K69" i="65"/>
  <c r="L69" i="65" s="1"/>
  <c r="X20" i="65"/>
  <c r="AB20" i="65" s="1"/>
  <c r="AC20" i="65" s="1"/>
  <c r="X15" i="65"/>
  <c r="AB15" i="65" s="1"/>
  <c r="AC15" i="65" s="1"/>
  <c r="X21" i="65"/>
  <c r="AB21" i="65" s="1"/>
  <c r="AC21" i="65" s="1"/>
  <c r="X25" i="65"/>
  <c r="AB25" i="65" s="1"/>
  <c r="AC25" i="65" s="1"/>
  <c r="X23" i="65"/>
  <c r="AB23" i="65" s="1"/>
  <c r="AC23" i="65" s="1"/>
  <c r="X19" i="65"/>
  <c r="AB19" i="65" s="1"/>
  <c r="AC19" i="65" s="1"/>
  <c r="X24" i="65"/>
  <c r="AB24" i="65" s="1"/>
  <c r="AC24" i="65" s="1"/>
  <c r="X16" i="65"/>
  <c r="AB16" i="65" s="1"/>
  <c r="AC16" i="65" s="1"/>
  <c r="X14" i="65"/>
  <c r="AB14" i="65" s="1"/>
  <c r="AC14" i="65" s="1"/>
  <c r="X10" i="65"/>
  <c r="AB10" i="65" s="1"/>
  <c r="X22" i="65"/>
  <c r="AB22" i="65" s="1"/>
  <c r="AC22" i="65" s="1"/>
  <c r="X17" i="65"/>
  <c r="AB17" i="65" s="1"/>
  <c r="AC17" i="65" s="1"/>
  <c r="X18" i="65"/>
  <c r="AB18" i="65" s="1"/>
  <c r="AC18" i="65" s="1"/>
  <c r="X12" i="65"/>
  <c r="AB12" i="65" s="1"/>
  <c r="AC12" i="65" s="1"/>
  <c r="X11" i="65"/>
  <c r="AB11" i="65" s="1"/>
  <c r="AC11" i="65" s="1"/>
  <c r="K71" i="65"/>
  <c r="L71" i="65" s="1"/>
  <c r="K78" i="65"/>
  <c r="L78" i="65" s="1"/>
  <c r="K70" i="65"/>
  <c r="L70" i="65" s="1"/>
  <c r="K59" i="65"/>
  <c r="L59" i="65" s="1"/>
  <c r="K67" i="65"/>
  <c r="L67" i="65" s="1"/>
  <c r="C50" i="65"/>
  <c r="K47" i="65"/>
  <c r="L50" i="65" s="1"/>
  <c r="W49" i="65" l="1"/>
  <c r="AB49" i="65" s="1"/>
  <c r="W48" i="65"/>
  <c r="AB48" i="65" s="1"/>
  <c r="X26" i="65"/>
  <c r="X56" i="65" s="1"/>
  <c r="AB57" i="65" s="1"/>
  <c r="AB76" i="65" s="1"/>
  <c r="L82" i="65"/>
  <c r="K86" i="65" s="1"/>
  <c r="AB26" i="65"/>
  <c r="X53" i="65" s="1"/>
  <c r="AB54" i="65" s="1"/>
  <c r="W47" i="65"/>
  <c r="AC10" i="65"/>
  <c r="AC26" i="65" s="1"/>
  <c r="AC40" i="65" l="1"/>
  <c r="AC44" i="65" s="1"/>
  <c r="AC76" i="65"/>
  <c r="AB77" i="65"/>
  <c r="AC77" i="65" s="1"/>
  <c r="AB66" i="65"/>
  <c r="AC66" i="65" s="1"/>
  <c r="AB58" i="65"/>
  <c r="AC58" i="65" s="1"/>
  <c r="AB70" i="65"/>
  <c r="AC70" i="65" s="1"/>
  <c r="AB69" i="65"/>
  <c r="AC69" i="65" s="1"/>
  <c r="AB68" i="65"/>
  <c r="AC68" i="65" s="1"/>
  <c r="AB71" i="65"/>
  <c r="AC71" i="65" s="1"/>
  <c r="L86" i="65"/>
  <c r="W50" i="65"/>
  <c r="AB47" i="65"/>
  <c r="AC50" i="65" s="1"/>
  <c r="AC81" i="65" l="1"/>
  <c r="L84" i="65" s="1"/>
  <c r="L87" i="65"/>
  <c r="L94" i="65"/>
  <c r="L90" i="65" l="1"/>
  <c r="L92" i="65" s="1"/>
  <c r="C177" i="64"/>
  <c r="C176" i="64"/>
  <c r="B136" i="64"/>
  <c r="B135" i="64"/>
  <c r="V78" i="64"/>
  <c r="Y77" i="64"/>
  <c r="V77" i="64"/>
  <c r="Y76" i="64"/>
  <c r="V76" i="64"/>
  <c r="G76" i="64"/>
  <c r="I76" i="64" s="1"/>
  <c r="AB75" i="64"/>
  <c r="G75" i="64"/>
  <c r="I75" i="64" s="1"/>
  <c r="L75" i="64" s="1"/>
  <c r="AB74" i="64"/>
  <c r="Y71" i="64"/>
  <c r="Y70" i="64"/>
  <c r="Y69" i="64"/>
  <c r="Y68" i="64"/>
  <c r="Y66" i="64"/>
  <c r="X65" i="64"/>
  <c r="G65" i="64"/>
  <c r="X64" i="64" s="1"/>
  <c r="X61" i="64"/>
  <c r="X60" i="64"/>
  <c r="J56" i="64"/>
  <c r="AA56" i="64" s="1"/>
  <c r="AA53" i="64"/>
  <c r="Z49" i="64"/>
  <c r="G49" i="64"/>
  <c r="Z48" i="64"/>
  <c r="G48" i="64"/>
  <c r="Z47" i="64"/>
  <c r="G47" i="64"/>
  <c r="X40" i="64"/>
  <c r="K40" i="64"/>
  <c r="X39" i="64"/>
  <c r="AB40" i="64" s="1"/>
  <c r="X37" i="64"/>
  <c r="E37" i="64"/>
  <c r="D37" i="64"/>
  <c r="AB36" i="64"/>
  <c r="AC36" i="64" s="1"/>
  <c r="L36" i="64"/>
  <c r="AC35" i="64"/>
  <c r="AB35" i="64"/>
  <c r="L35" i="64"/>
  <c r="AB34" i="64"/>
  <c r="AC34" i="64" s="1"/>
  <c r="L34" i="64"/>
  <c r="AC33" i="64"/>
  <c r="AB33" i="64"/>
  <c r="L33" i="64"/>
  <c r="AB32" i="64"/>
  <c r="AC32" i="64" s="1"/>
  <c r="L32" i="64"/>
  <c r="AC31" i="64"/>
  <c r="AB31" i="64"/>
  <c r="L31" i="64"/>
  <c r="AB30" i="64"/>
  <c r="AC30" i="64" s="1"/>
  <c r="L30" i="64"/>
  <c r="AC29" i="64"/>
  <c r="AB29" i="64"/>
  <c r="L29" i="64"/>
  <c r="AB28" i="64"/>
  <c r="AC28" i="64" s="1"/>
  <c r="L28" i="64"/>
  <c r="E26" i="64"/>
  <c r="D26" i="64"/>
  <c r="K25" i="64"/>
  <c r="L25" i="64" s="1"/>
  <c r="I23" i="64"/>
  <c r="I24" i="64" s="1"/>
  <c r="K23" i="64"/>
  <c r="L23" i="64" s="1"/>
  <c r="K22" i="64"/>
  <c r="L22" i="64" s="1"/>
  <c r="K21" i="64"/>
  <c r="L21" i="64" s="1"/>
  <c r="I20" i="64"/>
  <c r="I21" i="64" s="1"/>
  <c r="K20" i="64"/>
  <c r="L20" i="64" s="1"/>
  <c r="K19" i="64"/>
  <c r="L19" i="64" s="1"/>
  <c r="K18" i="64"/>
  <c r="L18" i="64" s="1"/>
  <c r="I17" i="64"/>
  <c r="I18" i="64" s="1"/>
  <c r="K17" i="64"/>
  <c r="L17" i="64" s="1"/>
  <c r="K16" i="64"/>
  <c r="L16" i="64" s="1"/>
  <c r="I15" i="64"/>
  <c r="K14" i="64"/>
  <c r="L14" i="64" s="1"/>
  <c r="I13" i="64"/>
  <c r="K13" i="64"/>
  <c r="L13" i="64" s="1"/>
  <c r="K12" i="64"/>
  <c r="L12" i="64" s="1"/>
  <c r="I11" i="64"/>
  <c r="G10" i="64"/>
  <c r="AB7" i="64"/>
  <c r="X47" i="64" s="1"/>
  <c r="X7" i="64"/>
  <c r="V4" i="64"/>
  <c r="B3" i="64"/>
  <c r="V2" i="64"/>
  <c r="AC37" i="64" l="1"/>
  <c r="K24" i="64"/>
  <c r="L24" i="64" s="1"/>
  <c r="Y58" i="64"/>
  <c r="Z75" i="64"/>
  <c r="AC75" i="64" s="1"/>
  <c r="L76" i="64"/>
  <c r="M15" i="64"/>
  <c r="K15" i="64"/>
  <c r="L15" i="64" s="1"/>
  <c r="G37" i="64"/>
  <c r="Z74" i="64"/>
  <c r="AC74" i="64" s="1"/>
  <c r="K11" i="64"/>
  <c r="L11" i="64" s="1"/>
  <c r="C48" i="64"/>
  <c r="K48" i="64" s="1"/>
  <c r="G26" i="64"/>
  <c r="G56" i="64" s="1"/>
  <c r="K57" i="64" s="1"/>
  <c r="K77" i="64" s="1"/>
  <c r="L77" i="64" s="1"/>
  <c r="M11" i="64"/>
  <c r="M13" i="64"/>
  <c r="X49" i="64"/>
  <c r="L37" i="64"/>
  <c r="X48" i="64"/>
  <c r="K10" i="64"/>
  <c r="L10" i="64" s="1"/>
  <c r="C49" i="64" l="1"/>
  <c r="K49" i="64" s="1"/>
  <c r="L40" i="64"/>
  <c r="K84" i="64"/>
  <c r="X16" i="64" s="1"/>
  <c r="AB16" i="64" s="1"/>
  <c r="AC16" i="64" s="1"/>
  <c r="K72" i="64"/>
  <c r="L72" i="64" s="1"/>
  <c r="K69" i="64"/>
  <c r="L69" i="64" s="1"/>
  <c r="C47" i="64"/>
  <c r="L26" i="64"/>
  <c r="K26" i="64"/>
  <c r="G53" i="64" s="1"/>
  <c r="K54" i="64" s="1"/>
  <c r="L44" i="64" l="1"/>
  <c r="X19" i="64"/>
  <c r="AB19" i="64" s="1"/>
  <c r="AC19" i="64" s="1"/>
  <c r="X10" i="64"/>
  <c r="X11" i="64"/>
  <c r="AB11" i="64" s="1"/>
  <c r="AC11" i="64" s="1"/>
  <c r="X21" i="64"/>
  <c r="AB21" i="64" s="1"/>
  <c r="AC21" i="64" s="1"/>
  <c r="X15" i="64"/>
  <c r="AB15" i="64" s="1"/>
  <c r="AC15" i="64" s="1"/>
  <c r="X18" i="64"/>
  <c r="AB18" i="64" s="1"/>
  <c r="AC18" i="64" s="1"/>
  <c r="X14" i="64"/>
  <c r="AB14" i="64" s="1"/>
  <c r="AC14" i="64" s="1"/>
  <c r="X20" i="64"/>
  <c r="AB20" i="64" s="1"/>
  <c r="AC20" i="64" s="1"/>
  <c r="X22" i="64"/>
  <c r="AB22" i="64" s="1"/>
  <c r="AC22" i="64" s="1"/>
  <c r="X13" i="64"/>
  <c r="AB13" i="64" s="1"/>
  <c r="AC13" i="64" s="1"/>
  <c r="X17" i="64"/>
  <c r="AB17" i="64" s="1"/>
  <c r="AC17" i="64" s="1"/>
  <c r="X23" i="64"/>
  <c r="AB23" i="64" s="1"/>
  <c r="AC23" i="64" s="1"/>
  <c r="X24" i="64"/>
  <c r="AB24" i="64" s="1"/>
  <c r="AC24" i="64" s="1"/>
  <c r="X25" i="64"/>
  <c r="AB25" i="64" s="1"/>
  <c r="AC25" i="64" s="1"/>
  <c r="X12" i="64"/>
  <c r="AB12" i="64" s="1"/>
  <c r="K71" i="64"/>
  <c r="L71" i="64" s="1"/>
  <c r="K70" i="64"/>
  <c r="L70" i="64" s="1"/>
  <c r="K59" i="64"/>
  <c r="L59" i="64" s="1"/>
  <c r="K78" i="64"/>
  <c r="L78" i="64" s="1"/>
  <c r="K67" i="64"/>
  <c r="L67" i="64" s="1"/>
  <c r="K47" i="64"/>
  <c r="L50" i="64" s="1"/>
  <c r="C50" i="64"/>
  <c r="X26" i="64" l="1"/>
  <c r="AC40" i="64" s="1"/>
  <c r="AB10" i="64"/>
  <c r="W47" i="64" s="1"/>
  <c r="W48" i="64"/>
  <c r="AB48" i="64" s="1"/>
  <c r="AC12" i="64"/>
  <c r="L82" i="64"/>
  <c r="K86" i="64" s="1"/>
  <c r="W49" i="64"/>
  <c r="AB49" i="64" s="1"/>
  <c r="X56" i="64" l="1"/>
  <c r="AB57" i="64" s="1"/>
  <c r="AB76" i="64" s="1"/>
  <c r="AC76" i="64" s="1"/>
  <c r="AC10" i="64"/>
  <c r="AC26" i="64" s="1"/>
  <c r="AC44" i="64" s="1"/>
  <c r="AB26" i="64"/>
  <c r="X53" i="64" s="1"/>
  <c r="AB54" i="64" s="1"/>
  <c r="AB77" i="64" s="1"/>
  <c r="AC77" i="64" s="1"/>
  <c r="L86" i="64"/>
  <c r="W50" i="64"/>
  <c r="AB47" i="64"/>
  <c r="AC50" i="64" s="1"/>
  <c r="AB71" i="64" l="1"/>
  <c r="AC71" i="64" s="1"/>
  <c r="AB68" i="64"/>
  <c r="AC68" i="64" s="1"/>
  <c r="AB70" i="64"/>
  <c r="AC70" i="64" s="1"/>
  <c r="AB66" i="64"/>
  <c r="AC66" i="64" s="1"/>
  <c r="AB58" i="64"/>
  <c r="AC58" i="64" s="1"/>
  <c r="AB69" i="64"/>
  <c r="AC69" i="64" s="1"/>
  <c r="L87" i="64"/>
  <c r="L94" i="64"/>
  <c r="AC81" i="64" l="1"/>
  <c r="L84" i="64" s="1"/>
  <c r="L90" i="64"/>
  <c r="L92" i="64" s="1"/>
  <c r="C177" i="62" l="1"/>
  <c r="C176" i="62"/>
  <c r="B136" i="62"/>
  <c r="B135" i="62"/>
  <c r="V78" i="62"/>
  <c r="Y77" i="62"/>
  <c r="V77" i="62"/>
  <c r="Y76" i="62"/>
  <c r="V76" i="62"/>
  <c r="G76" i="62"/>
  <c r="I76" i="62" s="1"/>
  <c r="L76" i="62" s="1"/>
  <c r="AB75" i="62"/>
  <c r="G75" i="62"/>
  <c r="I75" i="62" s="1"/>
  <c r="L75" i="62" s="1"/>
  <c r="AB74" i="62"/>
  <c r="Y71" i="62"/>
  <c r="Y70" i="62"/>
  <c r="Y69" i="62"/>
  <c r="Y68" i="62"/>
  <c r="Y66" i="62"/>
  <c r="X65" i="62"/>
  <c r="G65" i="62"/>
  <c r="X64" i="62" s="1"/>
  <c r="Y58" i="62" s="1"/>
  <c r="X61" i="62"/>
  <c r="X60" i="62"/>
  <c r="J56" i="62"/>
  <c r="AA56" i="62" s="1"/>
  <c r="AA53" i="62"/>
  <c r="Z49" i="62"/>
  <c r="G49" i="62"/>
  <c r="Z48" i="62"/>
  <c r="G48" i="62"/>
  <c r="Z47" i="62"/>
  <c r="G47" i="62"/>
  <c r="X40" i="62"/>
  <c r="K40" i="62"/>
  <c r="X39" i="62"/>
  <c r="X37" i="62"/>
  <c r="E37" i="62"/>
  <c r="D37" i="62"/>
  <c r="AB36" i="62"/>
  <c r="AC36" i="62" s="1"/>
  <c r="L36" i="62"/>
  <c r="AC35" i="62"/>
  <c r="AB35" i="62"/>
  <c r="L35" i="62"/>
  <c r="AB34" i="62"/>
  <c r="AC34" i="62" s="1"/>
  <c r="L34" i="62"/>
  <c r="AB33" i="62"/>
  <c r="AC33" i="62" s="1"/>
  <c r="L33" i="62"/>
  <c r="AC32" i="62"/>
  <c r="AB32" i="62"/>
  <c r="L32" i="62"/>
  <c r="AC31" i="62"/>
  <c r="AB31" i="62"/>
  <c r="L31" i="62"/>
  <c r="AB30" i="62"/>
  <c r="AC30" i="62" s="1"/>
  <c r="L30" i="62"/>
  <c r="AB29" i="62"/>
  <c r="AC29" i="62" s="1"/>
  <c r="L29" i="62"/>
  <c r="AC28" i="62"/>
  <c r="AB28" i="62"/>
  <c r="L28" i="62"/>
  <c r="E26" i="62"/>
  <c r="D26" i="62"/>
  <c r="K25" i="62"/>
  <c r="L25" i="62" s="1"/>
  <c r="I23" i="62"/>
  <c r="I24" i="62" s="1"/>
  <c r="K22" i="62"/>
  <c r="L22" i="62" s="1"/>
  <c r="I21" i="62"/>
  <c r="I20" i="62"/>
  <c r="K20" i="62"/>
  <c r="L20" i="62" s="1"/>
  <c r="K19" i="62"/>
  <c r="L19" i="62" s="1"/>
  <c r="I17" i="62"/>
  <c r="I18" i="62" s="1"/>
  <c r="K17" i="62"/>
  <c r="L17" i="62" s="1"/>
  <c r="K16" i="62"/>
  <c r="L16" i="62" s="1"/>
  <c r="I15" i="62"/>
  <c r="K15" i="62"/>
  <c r="L15" i="62" s="1"/>
  <c r="K14" i="62"/>
  <c r="L14" i="62" s="1"/>
  <c r="I13" i="62"/>
  <c r="K12" i="62"/>
  <c r="L12" i="62" s="1"/>
  <c r="I11" i="62"/>
  <c r="G10" i="62"/>
  <c r="AB7" i="62"/>
  <c r="X47" i="62" s="1"/>
  <c r="X7" i="62"/>
  <c r="V4" i="62"/>
  <c r="B3" i="62"/>
  <c r="V2" i="62"/>
  <c r="K24" i="62" l="1"/>
  <c r="L24" i="62" s="1"/>
  <c r="K13" i="62"/>
  <c r="L13" i="62" s="1"/>
  <c r="K18" i="62"/>
  <c r="L18" i="62" s="1"/>
  <c r="K23" i="62"/>
  <c r="L23" i="62" s="1"/>
  <c r="K21" i="62"/>
  <c r="L21" i="62" s="1"/>
  <c r="AC37" i="62"/>
  <c r="M11" i="62"/>
  <c r="AB40" i="62"/>
  <c r="G26" i="62"/>
  <c r="K84" i="62" s="1"/>
  <c r="K11" i="62"/>
  <c r="L11" i="62" s="1"/>
  <c r="M15" i="62"/>
  <c r="G37" i="62"/>
  <c r="Z74" i="62"/>
  <c r="AC74" i="62" s="1"/>
  <c r="Z75" i="62"/>
  <c r="AC75" i="62" s="1"/>
  <c r="M13" i="62"/>
  <c r="X49" i="62"/>
  <c r="K10" i="62"/>
  <c r="L10" i="62" s="1"/>
  <c r="L37" i="62"/>
  <c r="X48" i="62"/>
  <c r="C49" i="62" l="1"/>
  <c r="K49" i="62" s="1"/>
  <c r="C48" i="62"/>
  <c r="K48" i="62" s="1"/>
  <c r="G56" i="62"/>
  <c r="K57" i="62" s="1"/>
  <c r="K77" i="62" s="1"/>
  <c r="L40" i="62"/>
  <c r="X17" i="62"/>
  <c r="AB17" i="62" s="1"/>
  <c r="AC17" i="62" s="1"/>
  <c r="X25" i="62"/>
  <c r="AB25" i="62" s="1"/>
  <c r="AC25" i="62" s="1"/>
  <c r="X22" i="62"/>
  <c r="AB22" i="62" s="1"/>
  <c r="AC22" i="62" s="1"/>
  <c r="X19" i="62"/>
  <c r="AB19" i="62" s="1"/>
  <c r="AC19" i="62" s="1"/>
  <c r="X16" i="62"/>
  <c r="AB16" i="62" s="1"/>
  <c r="AC16" i="62" s="1"/>
  <c r="X13" i="62"/>
  <c r="AB13" i="62" s="1"/>
  <c r="AC13" i="62" s="1"/>
  <c r="X12" i="62"/>
  <c r="AB12" i="62" s="1"/>
  <c r="X23" i="62"/>
  <c r="AB23" i="62" s="1"/>
  <c r="AC23" i="62" s="1"/>
  <c r="X20" i="62"/>
  <c r="AB20" i="62" s="1"/>
  <c r="AC20" i="62" s="1"/>
  <c r="X24" i="62"/>
  <c r="AB24" i="62" s="1"/>
  <c r="AC24" i="62" s="1"/>
  <c r="X21" i="62"/>
  <c r="AB21" i="62" s="1"/>
  <c r="AC21" i="62" s="1"/>
  <c r="X18" i="62"/>
  <c r="AB18" i="62" s="1"/>
  <c r="AC18" i="62" s="1"/>
  <c r="X15" i="62"/>
  <c r="AB15" i="62" s="1"/>
  <c r="AC15" i="62" s="1"/>
  <c r="X14" i="62"/>
  <c r="AB14" i="62" s="1"/>
  <c r="X11" i="62"/>
  <c r="AB11" i="62" s="1"/>
  <c r="AC11" i="62" s="1"/>
  <c r="X10" i="62"/>
  <c r="C47" i="62"/>
  <c r="L26" i="62"/>
  <c r="K26" i="62"/>
  <c r="G53" i="62" s="1"/>
  <c r="K54" i="62" s="1"/>
  <c r="K69" i="62" l="1"/>
  <c r="L69" i="62" s="1"/>
  <c r="L44" i="62"/>
  <c r="K72" i="62"/>
  <c r="L72" i="62" s="1"/>
  <c r="K71" i="62"/>
  <c r="L71" i="62" s="1"/>
  <c r="K70" i="62"/>
  <c r="L70" i="62" s="1"/>
  <c r="K59" i="62"/>
  <c r="L59" i="62" s="1"/>
  <c r="K78" i="62"/>
  <c r="L78" i="62" s="1"/>
  <c r="K67" i="62"/>
  <c r="L67" i="62" s="1"/>
  <c r="AB10" i="62"/>
  <c r="X26" i="62"/>
  <c r="W48" i="62"/>
  <c r="AB48" i="62" s="1"/>
  <c r="AC12" i="62"/>
  <c r="K47" i="62"/>
  <c r="L50" i="62" s="1"/>
  <c r="C50" i="62"/>
  <c r="AC14" i="62"/>
  <c r="W49" i="62"/>
  <c r="AB49" i="62" s="1"/>
  <c r="L82" i="62" l="1"/>
  <c r="X56" i="62"/>
  <c r="AB57" i="62" s="1"/>
  <c r="AB76" i="62" s="1"/>
  <c r="AC40" i="62"/>
  <c r="AB26" i="62"/>
  <c r="X53" i="62" s="1"/>
  <c r="AB54" i="62" s="1"/>
  <c r="W47" i="62"/>
  <c r="AC10" i="62"/>
  <c r="AC26" i="62" s="1"/>
  <c r="AC44" i="62" l="1"/>
  <c r="AB68" i="62"/>
  <c r="AC68" i="62" s="1"/>
  <c r="AB71" i="62"/>
  <c r="AC71" i="62" s="1"/>
  <c r="AB77" i="62"/>
  <c r="AC77" i="62" s="1"/>
  <c r="AB66" i="62"/>
  <c r="AC66" i="62" s="1"/>
  <c r="AB70" i="62"/>
  <c r="AC70" i="62" s="1"/>
  <c r="AC76" i="62"/>
  <c r="AB69" i="62"/>
  <c r="AC69" i="62" s="1"/>
  <c r="AB58" i="62"/>
  <c r="AC58" i="62" s="1"/>
  <c r="W50" i="62"/>
  <c r="AB47" i="62"/>
  <c r="AC50" i="62" s="1"/>
  <c r="AC81" i="62" l="1"/>
  <c r="L84" i="62" s="1"/>
  <c r="K86" i="62" s="1"/>
  <c r="L86" i="62" s="1"/>
  <c r="L87" i="62" s="1"/>
  <c r="L94" i="62" l="1"/>
  <c r="L90" i="62"/>
  <c r="L92" i="62" s="1"/>
  <c r="C177" i="61"/>
  <c r="C176" i="61"/>
  <c r="B136" i="61"/>
  <c r="B135" i="61"/>
  <c r="V78" i="61"/>
  <c r="Y77" i="61"/>
  <c r="V77" i="61"/>
  <c r="Y76" i="61"/>
  <c r="V76" i="61"/>
  <c r="G76" i="61"/>
  <c r="I76" i="61" s="1"/>
  <c r="L76" i="61" s="1"/>
  <c r="AB75" i="61"/>
  <c r="G75" i="61"/>
  <c r="I75" i="61" s="1"/>
  <c r="L75" i="61" s="1"/>
  <c r="AB74" i="61"/>
  <c r="Y71" i="61"/>
  <c r="Y70" i="61"/>
  <c r="Y69" i="61"/>
  <c r="Y68" i="61"/>
  <c r="Y66" i="61"/>
  <c r="X65" i="61"/>
  <c r="G65" i="61"/>
  <c r="X64" i="61" s="1"/>
  <c r="X61" i="61"/>
  <c r="X60" i="61"/>
  <c r="J56" i="61"/>
  <c r="AA56" i="61" s="1"/>
  <c r="AA53" i="61"/>
  <c r="Z49" i="61"/>
  <c r="G49" i="61"/>
  <c r="Z48" i="61"/>
  <c r="G48" i="61"/>
  <c r="Z47" i="61"/>
  <c r="G47" i="61"/>
  <c r="X40" i="61"/>
  <c r="K40" i="61"/>
  <c r="X39" i="61"/>
  <c r="X37" i="61"/>
  <c r="E37" i="61"/>
  <c r="D37" i="61"/>
  <c r="AB36" i="61"/>
  <c r="AC36" i="61" s="1"/>
  <c r="L36" i="61"/>
  <c r="AC35" i="61"/>
  <c r="AB35" i="61"/>
  <c r="L35" i="61"/>
  <c r="AB34" i="61"/>
  <c r="AC34" i="61" s="1"/>
  <c r="L34" i="61"/>
  <c r="AB33" i="61"/>
  <c r="AC33" i="61" s="1"/>
  <c r="L33" i="61"/>
  <c r="AB32" i="61"/>
  <c r="AC32" i="61" s="1"/>
  <c r="L32" i="61"/>
  <c r="AC31" i="61"/>
  <c r="AB31" i="61"/>
  <c r="L31" i="61"/>
  <c r="AB30" i="61"/>
  <c r="AC30" i="61" s="1"/>
  <c r="L30" i="61"/>
  <c r="AB29" i="61"/>
  <c r="AC29" i="61" s="1"/>
  <c r="L29" i="61"/>
  <c r="AB28" i="61"/>
  <c r="AC28" i="61" s="1"/>
  <c r="L28" i="61"/>
  <c r="E26" i="61"/>
  <c r="D26" i="61"/>
  <c r="K25" i="61"/>
  <c r="L25" i="61" s="1"/>
  <c r="I24" i="61"/>
  <c r="K24" i="61"/>
  <c r="L24" i="61" s="1"/>
  <c r="I23" i="61"/>
  <c r="K23" i="61"/>
  <c r="L23" i="61" s="1"/>
  <c r="K22" i="61"/>
  <c r="L22" i="61" s="1"/>
  <c r="I21" i="61"/>
  <c r="I20" i="61"/>
  <c r="K19" i="61"/>
  <c r="L19" i="61" s="1"/>
  <c r="I17" i="61"/>
  <c r="I18" i="61" s="1"/>
  <c r="K17" i="61"/>
  <c r="L17" i="61" s="1"/>
  <c r="K16" i="61"/>
  <c r="L16" i="61" s="1"/>
  <c r="I15" i="61"/>
  <c r="K14" i="61"/>
  <c r="L14" i="61" s="1"/>
  <c r="I13" i="61"/>
  <c r="K13" i="61"/>
  <c r="L13" i="61" s="1"/>
  <c r="K12" i="61"/>
  <c r="L12" i="61" s="1"/>
  <c r="I11" i="61"/>
  <c r="G10" i="61"/>
  <c r="AB7" i="61"/>
  <c r="X47" i="61" s="1"/>
  <c r="X7" i="61"/>
  <c r="V4" i="61"/>
  <c r="B3" i="61"/>
  <c r="V2" i="61"/>
  <c r="AC37" i="61" l="1"/>
  <c r="K15" i="61"/>
  <c r="L15" i="61" s="1"/>
  <c r="K20" i="61"/>
  <c r="L20" i="61" s="1"/>
  <c r="K18" i="61"/>
  <c r="L18" i="61" s="1"/>
  <c r="K21" i="61"/>
  <c r="L21" i="61" s="1"/>
  <c r="X49" i="61"/>
  <c r="Y58" i="61"/>
  <c r="M11" i="61"/>
  <c r="AB40" i="61"/>
  <c r="G26" i="61"/>
  <c r="K84" i="61" s="1"/>
  <c r="Z75" i="61"/>
  <c r="AC75" i="61" s="1"/>
  <c r="K11" i="61"/>
  <c r="L11" i="61" s="1"/>
  <c r="G37" i="61"/>
  <c r="M15" i="61"/>
  <c r="C48" i="61"/>
  <c r="K48" i="61" s="1"/>
  <c r="Z74" i="61"/>
  <c r="AC74" i="61" s="1"/>
  <c r="M13" i="61"/>
  <c r="K10" i="61"/>
  <c r="L10" i="61" s="1"/>
  <c r="L37" i="61"/>
  <c r="X48" i="61"/>
  <c r="C49" i="61" l="1"/>
  <c r="K49" i="61" s="1"/>
  <c r="L40" i="61"/>
  <c r="G56" i="61"/>
  <c r="K57" i="61" s="1"/>
  <c r="K77" i="61" s="1"/>
  <c r="L77" i="61" s="1"/>
  <c r="C47" i="61"/>
  <c r="L26" i="61"/>
  <c r="L44" i="61" s="1"/>
  <c r="K26" i="61"/>
  <c r="G53" i="61" s="1"/>
  <c r="K54" i="61" s="1"/>
  <c r="X13" i="61"/>
  <c r="AB13" i="61" s="1"/>
  <c r="AC13" i="61" s="1"/>
  <c r="X12" i="61"/>
  <c r="AB12" i="61" s="1"/>
  <c r="X25" i="61"/>
  <c r="AB25" i="61" s="1"/>
  <c r="AC25" i="61" s="1"/>
  <c r="X22" i="61"/>
  <c r="AB22" i="61" s="1"/>
  <c r="AC22" i="61" s="1"/>
  <c r="X19" i="61"/>
  <c r="AB19" i="61" s="1"/>
  <c r="AC19" i="61" s="1"/>
  <c r="X16" i="61"/>
  <c r="AB16" i="61" s="1"/>
  <c r="AC16" i="61" s="1"/>
  <c r="X23" i="61"/>
  <c r="AB23" i="61" s="1"/>
  <c r="AC23" i="61" s="1"/>
  <c r="X24" i="61"/>
  <c r="AB24" i="61" s="1"/>
  <c r="AC24" i="61" s="1"/>
  <c r="X21" i="61"/>
  <c r="AB21" i="61" s="1"/>
  <c r="AC21" i="61" s="1"/>
  <c r="X18" i="61"/>
  <c r="AB18" i="61" s="1"/>
  <c r="AC18" i="61" s="1"/>
  <c r="X15" i="61"/>
  <c r="AB15" i="61" s="1"/>
  <c r="AC15" i="61" s="1"/>
  <c r="X14" i="61"/>
  <c r="AB14" i="61" s="1"/>
  <c r="X11" i="61"/>
  <c r="AB11" i="61" s="1"/>
  <c r="AC11" i="61" s="1"/>
  <c r="X10" i="61"/>
  <c r="X20" i="61"/>
  <c r="AB20" i="61" s="1"/>
  <c r="AC20" i="61" s="1"/>
  <c r="X17" i="61"/>
  <c r="AB17" i="61" s="1"/>
  <c r="AC17" i="61" s="1"/>
  <c r="K69" i="61" l="1"/>
  <c r="L69" i="61" s="1"/>
  <c r="K72" i="61"/>
  <c r="L72" i="61" s="1"/>
  <c r="AC14" i="61"/>
  <c r="W49" i="61"/>
  <c r="AB49" i="61" s="1"/>
  <c r="K71" i="61"/>
  <c r="L71" i="61" s="1"/>
  <c r="K70" i="61"/>
  <c r="L70" i="61" s="1"/>
  <c r="K59" i="61"/>
  <c r="L59" i="61" s="1"/>
  <c r="K78" i="61"/>
  <c r="L78" i="61" s="1"/>
  <c r="K67" i="61"/>
  <c r="L67" i="61" s="1"/>
  <c r="C50" i="61"/>
  <c r="K47" i="61"/>
  <c r="L50" i="61" s="1"/>
  <c r="X26" i="61"/>
  <c r="AB10" i="61"/>
  <c r="AC12" i="61"/>
  <c r="W48" i="61"/>
  <c r="AB48" i="61" s="1"/>
  <c r="L82" i="61" l="1"/>
  <c r="AB26" i="61"/>
  <c r="X53" i="61" s="1"/>
  <c r="AB54" i="61" s="1"/>
  <c r="AC10" i="61"/>
  <c r="AC26" i="61" s="1"/>
  <c r="W47" i="61"/>
  <c r="X56" i="61"/>
  <c r="AB57" i="61" s="1"/>
  <c r="AB76" i="61" s="1"/>
  <c r="AC40" i="61"/>
  <c r="AC44" i="61" l="1"/>
  <c r="W50" i="61"/>
  <c r="AB47" i="61"/>
  <c r="AC50" i="61" s="1"/>
  <c r="AB70" i="61"/>
  <c r="AC70" i="61" s="1"/>
  <c r="AB77" i="61"/>
  <c r="AC77" i="61" s="1"/>
  <c r="AB66" i="61"/>
  <c r="AC66" i="61" s="1"/>
  <c r="AC76" i="61"/>
  <c r="AB69" i="61"/>
  <c r="AC69" i="61" s="1"/>
  <c r="AB58" i="61"/>
  <c r="AC58" i="61" s="1"/>
  <c r="AB68" i="61"/>
  <c r="AC68" i="61" s="1"/>
  <c r="AB71" i="61"/>
  <c r="AC71" i="61" s="1"/>
  <c r="AC81" i="61" l="1"/>
  <c r="L84" i="61" s="1"/>
  <c r="K86" i="61" s="1"/>
  <c r="L86" i="61" s="1"/>
  <c r="L87" i="61" l="1"/>
  <c r="L94" i="61"/>
  <c r="L90" i="61" l="1"/>
  <c r="L92" i="61" s="1"/>
  <c r="C177" i="60"/>
  <c r="C176" i="60"/>
  <c r="B136" i="60"/>
  <c r="B135" i="60"/>
  <c r="V78" i="60"/>
  <c r="Y77" i="60"/>
  <c r="V77" i="60"/>
  <c r="Y76" i="60"/>
  <c r="V76" i="60"/>
  <c r="G76" i="60"/>
  <c r="I76" i="60" s="1"/>
  <c r="L76" i="60" s="1"/>
  <c r="AB75" i="60"/>
  <c r="G75" i="60"/>
  <c r="I75" i="60" s="1"/>
  <c r="L75" i="60" s="1"/>
  <c r="AB74" i="60"/>
  <c r="Y71" i="60"/>
  <c r="Y70" i="60"/>
  <c r="Y69" i="60"/>
  <c r="Y68" i="60"/>
  <c r="Y66" i="60"/>
  <c r="X65" i="60"/>
  <c r="G65" i="60"/>
  <c r="X64" i="60" s="1"/>
  <c r="X61" i="60"/>
  <c r="X60" i="60"/>
  <c r="AA56" i="60"/>
  <c r="J56" i="60"/>
  <c r="AA53" i="60"/>
  <c r="Z49" i="60"/>
  <c r="G49" i="60"/>
  <c r="Z48" i="60"/>
  <c r="G48" i="60"/>
  <c r="Z47" i="60"/>
  <c r="G47" i="60"/>
  <c r="X40" i="60"/>
  <c r="K40" i="60"/>
  <c r="X39" i="60"/>
  <c r="AB40" i="60" s="1"/>
  <c r="X37" i="60"/>
  <c r="E37" i="60"/>
  <c r="D37" i="60"/>
  <c r="AB36" i="60"/>
  <c r="AC36" i="60" s="1"/>
  <c r="L36" i="60"/>
  <c r="AB35" i="60"/>
  <c r="AC35" i="60" s="1"/>
  <c r="L35" i="60"/>
  <c r="AC34" i="60"/>
  <c r="AB34" i="60"/>
  <c r="L34" i="60"/>
  <c r="AC33" i="60"/>
  <c r="AB33" i="60"/>
  <c r="L33" i="60"/>
  <c r="AB32" i="60"/>
  <c r="AC32" i="60" s="1"/>
  <c r="L32" i="60"/>
  <c r="AB31" i="60"/>
  <c r="AC31" i="60" s="1"/>
  <c r="L31" i="60"/>
  <c r="AC30" i="60"/>
  <c r="AB30" i="60"/>
  <c r="L30" i="60"/>
  <c r="AC29" i="60"/>
  <c r="AB29" i="60"/>
  <c r="L29" i="60"/>
  <c r="AB28" i="60"/>
  <c r="AC28" i="60" s="1"/>
  <c r="E26" i="60"/>
  <c r="D26" i="60"/>
  <c r="K25" i="60"/>
  <c r="L25" i="60" s="1"/>
  <c r="I23" i="60"/>
  <c r="I24" i="60" s="1"/>
  <c r="K23" i="60"/>
  <c r="L23" i="60" s="1"/>
  <c r="K22" i="60"/>
  <c r="L22" i="60" s="1"/>
  <c r="I20" i="60"/>
  <c r="I21" i="60" s="1"/>
  <c r="K19" i="60"/>
  <c r="L19" i="60" s="1"/>
  <c r="I17" i="60"/>
  <c r="I18" i="60" s="1"/>
  <c r="K16" i="60"/>
  <c r="L16" i="60" s="1"/>
  <c r="I15" i="60"/>
  <c r="K14" i="60"/>
  <c r="L14" i="60" s="1"/>
  <c r="I13" i="60"/>
  <c r="K13" i="60"/>
  <c r="L13" i="60" s="1"/>
  <c r="K12" i="60"/>
  <c r="L12" i="60" s="1"/>
  <c r="I11" i="60"/>
  <c r="G10" i="60"/>
  <c r="AB7" i="60"/>
  <c r="X7" i="60"/>
  <c r="V4" i="60"/>
  <c r="B3" i="60"/>
  <c r="V2" i="60"/>
  <c r="K21" i="60" l="1"/>
  <c r="L21" i="60" s="1"/>
  <c r="K18" i="60"/>
  <c r="L18" i="60" s="1"/>
  <c r="K17" i="60"/>
  <c r="L17" i="60" s="1"/>
  <c r="K24" i="60"/>
  <c r="L24" i="60" s="1"/>
  <c r="K20" i="60"/>
  <c r="L20" i="60" s="1"/>
  <c r="M11" i="60"/>
  <c r="G37" i="60"/>
  <c r="L28" i="60"/>
  <c r="L37" i="60" s="1"/>
  <c r="K15" i="60"/>
  <c r="L15" i="60" s="1"/>
  <c r="G26" i="60"/>
  <c r="L40" i="60" s="1"/>
  <c r="K11" i="60"/>
  <c r="L11" i="60" s="1"/>
  <c r="M15" i="60"/>
  <c r="AC37" i="60"/>
  <c r="Y58" i="60"/>
  <c r="Z74" i="60"/>
  <c r="AC74" i="60" s="1"/>
  <c r="X47" i="60"/>
  <c r="X49" i="60"/>
  <c r="X48" i="60"/>
  <c r="Z75" i="60"/>
  <c r="AC75" i="60" s="1"/>
  <c r="K10" i="60"/>
  <c r="L10" i="60" s="1"/>
  <c r="M13" i="60"/>
  <c r="C48" i="60" l="1"/>
  <c r="K48" i="60" s="1"/>
  <c r="C49" i="60"/>
  <c r="K49" i="60" s="1"/>
  <c r="K84" i="60"/>
  <c r="X19" i="60" s="1"/>
  <c r="AB19" i="60" s="1"/>
  <c r="AC19" i="60" s="1"/>
  <c r="G56" i="60"/>
  <c r="K57" i="60" s="1"/>
  <c r="K77" i="60" s="1"/>
  <c r="C47" i="60"/>
  <c r="L26" i="60"/>
  <c r="L44" i="60" s="1"/>
  <c r="K26" i="60"/>
  <c r="G53" i="60" s="1"/>
  <c r="K54" i="60" s="1"/>
  <c r="X15" i="60" l="1"/>
  <c r="AB15" i="60" s="1"/>
  <c r="AC15" i="60" s="1"/>
  <c r="X25" i="60"/>
  <c r="AB25" i="60" s="1"/>
  <c r="AC25" i="60" s="1"/>
  <c r="X18" i="60"/>
  <c r="AB18" i="60" s="1"/>
  <c r="AC18" i="60" s="1"/>
  <c r="X10" i="60"/>
  <c r="AB10" i="60" s="1"/>
  <c r="X22" i="60"/>
  <c r="AB22" i="60" s="1"/>
  <c r="AC22" i="60" s="1"/>
  <c r="X21" i="60"/>
  <c r="AB21" i="60" s="1"/>
  <c r="AC21" i="60" s="1"/>
  <c r="X20" i="60"/>
  <c r="AB20" i="60" s="1"/>
  <c r="AC20" i="60" s="1"/>
  <c r="X12" i="60"/>
  <c r="AB12" i="60" s="1"/>
  <c r="AC12" i="60" s="1"/>
  <c r="X24" i="60"/>
  <c r="AB24" i="60" s="1"/>
  <c r="AC24" i="60" s="1"/>
  <c r="X13" i="60"/>
  <c r="AB13" i="60" s="1"/>
  <c r="AC13" i="60" s="1"/>
  <c r="X14" i="60"/>
  <c r="AB14" i="60" s="1"/>
  <c r="AC14" i="60" s="1"/>
  <c r="X17" i="60"/>
  <c r="AB17" i="60" s="1"/>
  <c r="AC17" i="60" s="1"/>
  <c r="X16" i="60"/>
  <c r="AB16" i="60" s="1"/>
  <c r="AC16" i="60" s="1"/>
  <c r="X11" i="60"/>
  <c r="AB11" i="60" s="1"/>
  <c r="AC11" i="60" s="1"/>
  <c r="X23" i="60"/>
  <c r="AB23" i="60" s="1"/>
  <c r="AC23" i="60" s="1"/>
  <c r="K69" i="60"/>
  <c r="L69" i="60" s="1"/>
  <c r="K72" i="60"/>
  <c r="L72" i="60" s="1"/>
  <c r="K71" i="60"/>
  <c r="L71" i="60" s="1"/>
  <c r="K70" i="60"/>
  <c r="L70" i="60" s="1"/>
  <c r="K59" i="60"/>
  <c r="L59" i="60" s="1"/>
  <c r="K78" i="60"/>
  <c r="L78" i="60" s="1"/>
  <c r="K67" i="60"/>
  <c r="L67" i="60" s="1"/>
  <c r="K47" i="60"/>
  <c r="L50" i="60" s="1"/>
  <c r="C50" i="60"/>
  <c r="X26" i="60" l="1"/>
  <c r="X56" i="60" s="1"/>
  <c r="AB57" i="60" s="1"/>
  <c r="AB76" i="60" s="1"/>
  <c r="W49" i="60"/>
  <c r="AB49" i="60" s="1"/>
  <c r="W48" i="60"/>
  <c r="AB48" i="60" s="1"/>
  <c r="L82" i="60"/>
  <c r="K86" i="60" s="1"/>
  <c r="AB26" i="60"/>
  <c r="X53" i="60" s="1"/>
  <c r="AB54" i="60" s="1"/>
  <c r="W47" i="60"/>
  <c r="AC10" i="60"/>
  <c r="AC26" i="60" s="1"/>
  <c r="AC40" i="60" l="1"/>
  <c r="AC44" i="60" s="1"/>
  <c r="AB68" i="60"/>
  <c r="AC68" i="60" s="1"/>
  <c r="AB71" i="60"/>
  <c r="AC71" i="60" s="1"/>
  <c r="AB70" i="60"/>
  <c r="AC70" i="60" s="1"/>
  <c r="AB77" i="60"/>
  <c r="AC77" i="60" s="1"/>
  <c r="AB66" i="60"/>
  <c r="AC66" i="60" s="1"/>
  <c r="AC76" i="60"/>
  <c r="AB69" i="60"/>
  <c r="AC69" i="60" s="1"/>
  <c r="AB58" i="60"/>
  <c r="AC58" i="60" s="1"/>
  <c r="L86" i="60"/>
  <c r="AB47" i="60"/>
  <c r="AC50" i="60" s="1"/>
  <c r="W50" i="60"/>
  <c r="AC81" i="60" l="1"/>
  <c r="L84" i="60" s="1"/>
  <c r="L87" i="60"/>
  <c r="L94" i="60"/>
  <c r="L90" i="60" l="1"/>
  <c r="L92" i="60" s="1"/>
  <c r="C177" i="59"/>
  <c r="C176" i="59"/>
  <c r="B136" i="59"/>
  <c r="B135" i="59"/>
  <c r="V78" i="59"/>
  <c r="Y77" i="59"/>
  <c r="V77" i="59"/>
  <c r="Y76" i="59"/>
  <c r="V76" i="59"/>
  <c r="G76" i="59"/>
  <c r="I76" i="59" s="1"/>
  <c r="L76" i="59" s="1"/>
  <c r="AB75" i="59"/>
  <c r="G75" i="59"/>
  <c r="I75" i="59" s="1"/>
  <c r="L75" i="59" s="1"/>
  <c r="AB74" i="59"/>
  <c r="Y71" i="59"/>
  <c r="Y70" i="59"/>
  <c r="Y69" i="59"/>
  <c r="Y68" i="59"/>
  <c r="Y66" i="59"/>
  <c r="X65" i="59"/>
  <c r="G65" i="59"/>
  <c r="X64" i="59" s="1"/>
  <c r="X61" i="59"/>
  <c r="X60" i="59"/>
  <c r="J56" i="59"/>
  <c r="AA56" i="59" s="1"/>
  <c r="AA53" i="59"/>
  <c r="Z49" i="59"/>
  <c r="G49" i="59"/>
  <c r="Z48" i="59"/>
  <c r="G48" i="59"/>
  <c r="Z47" i="59"/>
  <c r="G47" i="59"/>
  <c r="X40" i="59"/>
  <c r="K40" i="59"/>
  <c r="X39" i="59"/>
  <c r="AB40" i="59" s="1"/>
  <c r="X37" i="59"/>
  <c r="E37" i="59"/>
  <c r="D37" i="59"/>
  <c r="AB36" i="59"/>
  <c r="AC36" i="59" s="1"/>
  <c r="L36" i="59"/>
  <c r="AB35" i="59"/>
  <c r="AC35" i="59" s="1"/>
  <c r="L35" i="59"/>
  <c r="AC34" i="59"/>
  <c r="AB34" i="59"/>
  <c r="L34" i="59"/>
  <c r="AC33" i="59"/>
  <c r="AB33" i="59"/>
  <c r="L33" i="59"/>
  <c r="AB32" i="59"/>
  <c r="AC32" i="59" s="1"/>
  <c r="L32" i="59"/>
  <c r="AB31" i="59"/>
  <c r="AC31" i="59" s="1"/>
  <c r="L31" i="59"/>
  <c r="AB30" i="59"/>
  <c r="AC30" i="59" s="1"/>
  <c r="L30" i="59"/>
  <c r="AC29" i="59"/>
  <c r="AB29" i="59"/>
  <c r="L29" i="59"/>
  <c r="AB28" i="59"/>
  <c r="AC28" i="59" s="1"/>
  <c r="L28" i="59"/>
  <c r="E26" i="59"/>
  <c r="D26" i="59"/>
  <c r="K25" i="59"/>
  <c r="L25" i="59" s="1"/>
  <c r="I23" i="59"/>
  <c r="I24" i="59" s="1"/>
  <c r="K23" i="59"/>
  <c r="L23" i="59" s="1"/>
  <c r="K22" i="59"/>
  <c r="L22" i="59" s="1"/>
  <c r="I20" i="59"/>
  <c r="I21" i="59" s="1"/>
  <c r="K19" i="59"/>
  <c r="L19" i="59" s="1"/>
  <c r="I17" i="59"/>
  <c r="I18" i="59" s="1"/>
  <c r="K16" i="59"/>
  <c r="L16" i="59" s="1"/>
  <c r="I15" i="59"/>
  <c r="K15" i="59"/>
  <c r="L15" i="59" s="1"/>
  <c r="K14" i="59"/>
  <c r="L14" i="59" s="1"/>
  <c r="I13" i="59"/>
  <c r="K12" i="59"/>
  <c r="L12" i="59" s="1"/>
  <c r="I11" i="59"/>
  <c r="K11" i="59"/>
  <c r="L11" i="59" s="1"/>
  <c r="G10" i="59"/>
  <c r="K10" i="59" s="1"/>
  <c r="L10" i="59" s="1"/>
  <c r="AB7" i="59"/>
  <c r="X49" i="59" s="1"/>
  <c r="X7" i="59"/>
  <c r="V4" i="59"/>
  <c r="B3" i="59"/>
  <c r="V2" i="59"/>
  <c r="K20" i="59" l="1"/>
  <c r="L20" i="59" s="1"/>
  <c r="K18" i="59"/>
  <c r="L18" i="59" s="1"/>
  <c r="Z75" i="59"/>
  <c r="AC75" i="59" s="1"/>
  <c r="C47" i="59"/>
  <c r="G37" i="59"/>
  <c r="L37" i="59"/>
  <c r="K21" i="59"/>
  <c r="L21" i="59" s="1"/>
  <c r="K24" i="59"/>
  <c r="L24" i="59" s="1"/>
  <c r="Y58" i="59"/>
  <c r="G26" i="59"/>
  <c r="L40" i="59" s="1"/>
  <c r="M13" i="59"/>
  <c r="M15" i="59"/>
  <c r="K17" i="59"/>
  <c r="L17" i="59" s="1"/>
  <c r="Z74" i="59"/>
  <c r="AC74" i="59" s="1"/>
  <c r="X47" i="59"/>
  <c r="X48" i="59"/>
  <c r="M11" i="59"/>
  <c r="K13" i="59"/>
  <c r="L13" i="59" s="1"/>
  <c r="AC37" i="59"/>
  <c r="K26" i="59" l="1"/>
  <c r="G53" i="59" s="1"/>
  <c r="K54" i="59" s="1"/>
  <c r="K84" i="59"/>
  <c r="G56" i="59"/>
  <c r="K57" i="59" s="1"/>
  <c r="K77" i="59" s="1"/>
  <c r="L77" i="59" s="1"/>
  <c r="C49" i="59"/>
  <c r="K49" i="59" s="1"/>
  <c r="K47" i="59"/>
  <c r="L26" i="59"/>
  <c r="C48" i="59"/>
  <c r="K48" i="59" s="1"/>
  <c r="C50" i="59" l="1"/>
  <c r="X25" i="59"/>
  <c r="AB25" i="59" s="1"/>
  <c r="AC25" i="59" s="1"/>
  <c r="X22" i="59"/>
  <c r="AB22" i="59" s="1"/>
  <c r="AC22" i="59" s="1"/>
  <c r="X19" i="59"/>
  <c r="AB19" i="59" s="1"/>
  <c r="AC19" i="59" s="1"/>
  <c r="X23" i="59"/>
  <c r="AB23" i="59" s="1"/>
  <c r="AC23" i="59" s="1"/>
  <c r="X20" i="59"/>
  <c r="AB20" i="59" s="1"/>
  <c r="AC20" i="59" s="1"/>
  <c r="X14" i="59"/>
  <c r="AB14" i="59" s="1"/>
  <c r="X13" i="59"/>
  <c r="AB13" i="59" s="1"/>
  <c r="AC13" i="59" s="1"/>
  <c r="X11" i="59"/>
  <c r="AB11" i="59" s="1"/>
  <c r="AC11" i="59" s="1"/>
  <c r="X12" i="59"/>
  <c r="AB12" i="59" s="1"/>
  <c r="X24" i="59"/>
  <c r="AB24" i="59" s="1"/>
  <c r="AC24" i="59" s="1"/>
  <c r="X21" i="59"/>
  <c r="AB21" i="59" s="1"/>
  <c r="AC21" i="59" s="1"/>
  <c r="X18" i="59"/>
  <c r="AB18" i="59" s="1"/>
  <c r="AC18" i="59" s="1"/>
  <c r="X15" i="59"/>
  <c r="AB15" i="59" s="1"/>
  <c r="AC15" i="59" s="1"/>
  <c r="X16" i="59"/>
  <c r="AB16" i="59" s="1"/>
  <c r="AC16" i="59" s="1"/>
  <c r="X10" i="59"/>
  <c r="X17" i="59"/>
  <c r="AB17" i="59" s="1"/>
  <c r="AC17" i="59" s="1"/>
  <c r="L50" i="59"/>
  <c r="K71" i="59"/>
  <c r="L71" i="59" s="1"/>
  <c r="K70" i="59"/>
  <c r="L70" i="59" s="1"/>
  <c r="K59" i="59"/>
  <c r="L59" i="59" s="1"/>
  <c r="K78" i="59"/>
  <c r="L78" i="59" s="1"/>
  <c r="K67" i="59"/>
  <c r="L67" i="59" s="1"/>
  <c r="L44" i="59"/>
  <c r="K72" i="59"/>
  <c r="L72" i="59" s="1"/>
  <c r="K69" i="59"/>
  <c r="L69" i="59" s="1"/>
  <c r="AC12" i="59" l="1"/>
  <c r="W48" i="59"/>
  <c r="AB48" i="59" s="1"/>
  <c r="L82" i="59"/>
  <c r="AC14" i="59"/>
  <c r="W49" i="59"/>
  <c r="AB49" i="59" s="1"/>
  <c r="X26" i="59"/>
  <c r="AB10" i="59"/>
  <c r="K86" i="59" l="1"/>
  <c r="X56" i="59"/>
  <c r="AB57" i="59" s="1"/>
  <c r="AB76" i="59" s="1"/>
  <c r="AC40" i="59"/>
  <c r="AB26" i="59"/>
  <c r="X53" i="59" s="1"/>
  <c r="AB54" i="59" s="1"/>
  <c r="W47" i="59"/>
  <c r="AC10" i="59"/>
  <c r="AC26" i="59" s="1"/>
  <c r="AC44" i="59" l="1"/>
  <c r="AB68" i="59"/>
  <c r="AC68" i="59" s="1"/>
  <c r="AB71" i="59"/>
  <c r="AC71" i="59" s="1"/>
  <c r="W50" i="59"/>
  <c r="AB47" i="59"/>
  <c r="AC50" i="59" s="1"/>
  <c r="L86" i="59"/>
  <c r="AB77" i="59"/>
  <c r="AC77" i="59" s="1"/>
  <c r="AB66" i="59"/>
  <c r="AC66" i="59" s="1"/>
  <c r="AB70" i="59"/>
  <c r="AC70" i="59" s="1"/>
  <c r="AC76" i="59"/>
  <c r="AB58" i="59"/>
  <c r="AC58" i="59" s="1"/>
  <c r="AB69" i="59"/>
  <c r="AC69" i="59" s="1"/>
  <c r="AC81" i="59" l="1"/>
  <c r="L84" i="59" s="1"/>
  <c r="L87" i="59"/>
  <c r="L94" i="59"/>
  <c r="L90" i="59" l="1"/>
  <c r="L92" i="59" s="1"/>
  <c r="C177" i="58"/>
  <c r="C176" i="58"/>
  <c r="B136" i="58"/>
  <c r="B135" i="58"/>
  <c r="V78" i="58"/>
  <c r="Y77" i="58"/>
  <c r="V77" i="58"/>
  <c r="Y76" i="58"/>
  <c r="V76" i="58"/>
  <c r="G76" i="58"/>
  <c r="I76" i="58" s="1"/>
  <c r="L76" i="58" s="1"/>
  <c r="AB75" i="58"/>
  <c r="G75" i="58"/>
  <c r="I75" i="58" s="1"/>
  <c r="L75" i="58" s="1"/>
  <c r="AB74" i="58"/>
  <c r="Y71" i="58"/>
  <c r="Y70" i="58"/>
  <c r="Y69" i="58"/>
  <c r="Y68" i="58"/>
  <c r="Y66" i="58"/>
  <c r="X65" i="58"/>
  <c r="G65" i="58"/>
  <c r="X64" i="58" s="1"/>
  <c r="X61" i="58"/>
  <c r="X60" i="58"/>
  <c r="J56" i="58"/>
  <c r="AA56" i="58" s="1"/>
  <c r="AA53" i="58"/>
  <c r="Z49" i="58"/>
  <c r="X49" i="58"/>
  <c r="G49" i="58"/>
  <c r="Z48" i="58"/>
  <c r="G48" i="58"/>
  <c r="Z47" i="58"/>
  <c r="G47" i="58"/>
  <c r="X40" i="58"/>
  <c r="K40" i="58"/>
  <c r="X39" i="58"/>
  <c r="X37" i="58"/>
  <c r="E37" i="58"/>
  <c r="D37" i="58"/>
  <c r="AC36" i="58"/>
  <c r="AB36" i="58"/>
  <c r="L36" i="58"/>
  <c r="AB35" i="58"/>
  <c r="AC35" i="58" s="1"/>
  <c r="L35" i="58"/>
  <c r="AB34" i="58"/>
  <c r="AC34" i="58" s="1"/>
  <c r="L34" i="58"/>
  <c r="AC33" i="58"/>
  <c r="AB33" i="58"/>
  <c r="L33" i="58"/>
  <c r="AC32" i="58"/>
  <c r="AB32" i="58"/>
  <c r="L32" i="58"/>
  <c r="AB31" i="58"/>
  <c r="AC31" i="58" s="1"/>
  <c r="L31" i="58"/>
  <c r="AB30" i="58"/>
  <c r="AC30" i="58" s="1"/>
  <c r="L30" i="58"/>
  <c r="AC29" i="58"/>
  <c r="AB29" i="58"/>
  <c r="L29" i="58"/>
  <c r="AC28" i="58"/>
  <c r="AB28" i="58"/>
  <c r="L28" i="58"/>
  <c r="E26" i="58"/>
  <c r="D26" i="58"/>
  <c r="K25" i="58"/>
  <c r="L25" i="58" s="1"/>
  <c r="I23" i="58"/>
  <c r="I24" i="58" s="1"/>
  <c r="K22" i="58"/>
  <c r="L22" i="58" s="1"/>
  <c r="I20" i="58"/>
  <c r="I21" i="58" s="1"/>
  <c r="K19" i="58"/>
  <c r="L19" i="58" s="1"/>
  <c r="I18" i="58"/>
  <c r="I17" i="58"/>
  <c r="K17" i="58"/>
  <c r="L17" i="58" s="1"/>
  <c r="K16" i="58"/>
  <c r="L16" i="58" s="1"/>
  <c r="I15" i="58"/>
  <c r="K14" i="58"/>
  <c r="L14" i="58" s="1"/>
  <c r="I13" i="58"/>
  <c r="K12" i="58"/>
  <c r="L12" i="58" s="1"/>
  <c r="I11" i="58"/>
  <c r="K11" i="58"/>
  <c r="L11" i="58" s="1"/>
  <c r="G10" i="58"/>
  <c r="AB7" i="58"/>
  <c r="X47" i="58" s="1"/>
  <c r="X7" i="58"/>
  <c r="V4" i="58"/>
  <c r="B3" i="58"/>
  <c r="V2" i="58"/>
  <c r="AC37" i="58" l="1"/>
  <c r="Y58" i="58"/>
  <c r="K24" i="58"/>
  <c r="L24" i="58" s="1"/>
  <c r="K21" i="58"/>
  <c r="L21" i="58" s="1"/>
  <c r="K20" i="58"/>
  <c r="L20" i="58" s="1"/>
  <c r="K13" i="58"/>
  <c r="L13" i="58" s="1"/>
  <c r="K18" i="58"/>
  <c r="L18" i="58" s="1"/>
  <c r="K23" i="58"/>
  <c r="L23" i="58" s="1"/>
  <c r="M15" i="58"/>
  <c r="AB40" i="58"/>
  <c r="Z75" i="58"/>
  <c r="AC75" i="58" s="1"/>
  <c r="K15" i="58"/>
  <c r="L15" i="58" s="1"/>
  <c r="G26" i="58"/>
  <c r="K84" i="58" s="1"/>
  <c r="G37" i="58"/>
  <c r="M11" i="58"/>
  <c r="Z74" i="58"/>
  <c r="AC74" i="58" s="1"/>
  <c r="L37" i="58"/>
  <c r="X48" i="58"/>
  <c r="M13" i="58"/>
  <c r="K10" i="58"/>
  <c r="L10" i="58" s="1"/>
  <c r="C48" i="58" l="1"/>
  <c r="K48" i="58" s="1"/>
  <c r="C49" i="58"/>
  <c r="K49" i="58" s="1"/>
  <c r="L40" i="58"/>
  <c r="G56" i="58"/>
  <c r="K57" i="58" s="1"/>
  <c r="K77" i="58" s="1"/>
  <c r="L77" i="58" s="1"/>
  <c r="C47" i="58"/>
  <c r="L26" i="58"/>
  <c r="K26" i="58"/>
  <c r="G53" i="58" s="1"/>
  <c r="K54" i="58" s="1"/>
  <c r="X13" i="58"/>
  <c r="AB13" i="58" s="1"/>
  <c r="AC13" i="58" s="1"/>
  <c r="X12" i="58"/>
  <c r="AB12" i="58" s="1"/>
  <c r="X23" i="58"/>
  <c r="AB23" i="58" s="1"/>
  <c r="AC23" i="58" s="1"/>
  <c r="X17" i="58"/>
  <c r="AB17" i="58" s="1"/>
  <c r="AC17" i="58" s="1"/>
  <c r="X25" i="58"/>
  <c r="AB25" i="58" s="1"/>
  <c r="AC25" i="58" s="1"/>
  <c r="X22" i="58"/>
  <c r="AB22" i="58" s="1"/>
  <c r="AC22" i="58" s="1"/>
  <c r="X19" i="58"/>
  <c r="AB19" i="58" s="1"/>
  <c r="AC19" i="58" s="1"/>
  <c r="X16" i="58"/>
  <c r="AB16" i="58" s="1"/>
  <c r="AC16" i="58" s="1"/>
  <c r="X24" i="58"/>
  <c r="AB24" i="58" s="1"/>
  <c r="AC24" i="58" s="1"/>
  <c r="X21" i="58"/>
  <c r="AB21" i="58" s="1"/>
  <c r="AC21" i="58" s="1"/>
  <c r="X18" i="58"/>
  <c r="AB18" i="58" s="1"/>
  <c r="AC18" i="58" s="1"/>
  <c r="X15" i="58"/>
  <c r="AB15" i="58" s="1"/>
  <c r="AC15" i="58" s="1"/>
  <c r="X14" i="58"/>
  <c r="AB14" i="58" s="1"/>
  <c r="X11" i="58"/>
  <c r="AB11" i="58" s="1"/>
  <c r="AC11" i="58" s="1"/>
  <c r="X10" i="58"/>
  <c r="X20" i="58"/>
  <c r="AB20" i="58" s="1"/>
  <c r="AC20" i="58" s="1"/>
  <c r="K69" i="58"/>
  <c r="L69" i="58" s="1"/>
  <c r="L44" i="58" l="1"/>
  <c r="K72" i="58"/>
  <c r="L72" i="58" s="1"/>
  <c r="AC12" i="58"/>
  <c r="W48" i="58"/>
  <c r="AB48" i="58" s="1"/>
  <c r="C50" i="58"/>
  <c r="K47" i="58"/>
  <c r="L50" i="58" s="1"/>
  <c r="X26" i="58"/>
  <c r="AB10" i="58"/>
  <c r="K71" i="58"/>
  <c r="L71" i="58" s="1"/>
  <c r="K70" i="58"/>
  <c r="L70" i="58" s="1"/>
  <c r="K59" i="58"/>
  <c r="L59" i="58" s="1"/>
  <c r="K78" i="58"/>
  <c r="L78" i="58" s="1"/>
  <c r="K67" i="58"/>
  <c r="L67" i="58" s="1"/>
  <c r="AC14" i="58"/>
  <c r="W49" i="58"/>
  <c r="AB49" i="58" s="1"/>
  <c r="L82" i="58" l="1"/>
  <c r="K86" i="58" s="1"/>
  <c r="AB26" i="58"/>
  <c r="X53" i="58" s="1"/>
  <c r="AB54" i="58" s="1"/>
  <c r="W47" i="58"/>
  <c r="AC10" i="58"/>
  <c r="AC26" i="58" s="1"/>
  <c r="X56" i="58"/>
  <c r="AB57" i="58" s="1"/>
  <c r="AB76" i="58" s="1"/>
  <c r="AC40" i="58"/>
  <c r="AC44" i="58" l="1"/>
  <c r="AB68" i="58"/>
  <c r="AC68" i="58" s="1"/>
  <c r="AB71" i="58"/>
  <c r="AC71" i="58" s="1"/>
  <c r="L86" i="58"/>
  <c r="AB70" i="58"/>
  <c r="AC70" i="58" s="1"/>
  <c r="AB77" i="58"/>
  <c r="AC77" i="58" s="1"/>
  <c r="AB66" i="58"/>
  <c r="AC66" i="58" s="1"/>
  <c r="AC76" i="58"/>
  <c r="AB69" i="58"/>
  <c r="AC69" i="58" s="1"/>
  <c r="AB58" i="58"/>
  <c r="AC58" i="58" s="1"/>
  <c r="AB47" i="58"/>
  <c r="AC50" i="58" s="1"/>
  <c r="W50" i="58"/>
  <c r="AC81" i="58" l="1"/>
  <c r="L84" i="58" s="1"/>
  <c r="L87" i="58"/>
  <c r="L94" i="58"/>
  <c r="C177" i="57"/>
  <c r="C176" i="57"/>
  <c r="B136" i="57"/>
  <c r="B135" i="57"/>
  <c r="V78" i="57"/>
  <c r="Y77" i="57"/>
  <c r="V77" i="57"/>
  <c r="Y76" i="57"/>
  <c r="V76" i="57"/>
  <c r="G76" i="57"/>
  <c r="I76" i="57" s="1"/>
  <c r="L76" i="57" s="1"/>
  <c r="AB75" i="57"/>
  <c r="G75" i="57"/>
  <c r="I75" i="57" s="1"/>
  <c r="L75" i="57" s="1"/>
  <c r="AB74" i="57"/>
  <c r="Y71" i="57"/>
  <c r="Y70" i="57"/>
  <c r="Y69" i="57"/>
  <c r="Y68" i="57"/>
  <c r="Y66" i="57"/>
  <c r="X65" i="57"/>
  <c r="G65" i="57"/>
  <c r="X64" i="57"/>
  <c r="X61" i="57"/>
  <c r="X60" i="57"/>
  <c r="J56" i="57"/>
  <c r="AA56" i="57" s="1"/>
  <c r="AA53" i="57"/>
  <c r="Z49" i="57"/>
  <c r="G49" i="57"/>
  <c r="Z48" i="57"/>
  <c r="G48" i="57"/>
  <c r="Z47" i="57"/>
  <c r="G47" i="57"/>
  <c r="X40" i="57"/>
  <c r="K40" i="57"/>
  <c r="X39" i="57"/>
  <c r="X37" i="57"/>
  <c r="E37" i="57"/>
  <c r="D37" i="57"/>
  <c r="AB36" i="57"/>
  <c r="AC36" i="57" s="1"/>
  <c r="L36" i="57"/>
  <c r="AC35" i="57"/>
  <c r="AB35" i="57"/>
  <c r="L35" i="57"/>
  <c r="AC34" i="57"/>
  <c r="AB34" i="57"/>
  <c r="L34" i="57"/>
  <c r="AB33" i="57"/>
  <c r="AC33" i="57" s="1"/>
  <c r="L33" i="57"/>
  <c r="AB32" i="57"/>
  <c r="AC32" i="57" s="1"/>
  <c r="L32" i="57"/>
  <c r="AC31" i="57"/>
  <c r="AB31" i="57"/>
  <c r="L31" i="57"/>
  <c r="AC30" i="57"/>
  <c r="AB30" i="57"/>
  <c r="L30" i="57"/>
  <c r="AB29" i="57"/>
  <c r="AC29" i="57" s="1"/>
  <c r="L29" i="57"/>
  <c r="AB28" i="57"/>
  <c r="AC28" i="57" s="1"/>
  <c r="L28" i="57"/>
  <c r="E26" i="57"/>
  <c r="D26" i="57"/>
  <c r="K25" i="57"/>
  <c r="L25" i="57" s="1"/>
  <c r="I24" i="57"/>
  <c r="I23" i="57"/>
  <c r="K23" i="57"/>
  <c r="L23" i="57" s="1"/>
  <c r="K22" i="57"/>
  <c r="L22" i="57" s="1"/>
  <c r="I20" i="57"/>
  <c r="I21" i="57" s="1"/>
  <c r="K20" i="57"/>
  <c r="L20" i="57" s="1"/>
  <c r="K19" i="57"/>
  <c r="L19" i="57" s="1"/>
  <c r="I17" i="57"/>
  <c r="I18" i="57" s="1"/>
  <c r="K16" i="57"/>
  <c r="L16" i="57" s="1"/>
  <c r="I15" i="57"/>
  <c r="M15" i="57"/>
  <c r="K14" i="57"/>
  <c r="L14" i="57" s="1"/>
  <c r="I13" i="57"/>
  <c r="K13" i="57"/>
  <c r="L13" i="57" s="1"/>
  <c r="K12" i="57"/>
  <c r="L12" i="57" s="1"/>
  <c r="I11" i="57"/>
  <c r="G10" i="57"/>
  <c r="AB7" i="57"/>
  <c r="X47" i="57" s="1"/>
  <c r="X7" i="57"/>
  <c r="V4" i="57"/>
  <c r="B3" i="57"/>
  <c r="V2" i="57"/>
  <c r="AC37" i="57" l="1"/>
  <c r="K18" i="57"/>
  <c r="L18" i="57" s="1"/>
  <c r="K11" i="57"/>
  <c r="L11" i="57" s="1"/>
  <c r="K21" i="57"/>
  <c r="L21" i="57" s="1"/>
  <c r="X49" i="57"/>
  <c r="K17" i="57"/>
  <c r="L17" i="57" s="1"/>
  <c r="K24" i="57"/>
  <c r="L24" i="57" s="1"/>
  <c r="Y58" i="57"/>
  <c r="AB40" i="57"/>
  <c r="K15" i="57"/>
  <c r="L15" i="57" s="1"/>
  <c r="G26" i="57"/>
  <c r="K84" i="57" s="1"/>
  <c r="Z75" i="57"/>
  <c r="AC75" i="57" s="1"/>
  <c r="L90" i="58"/>
  <c r="L92" i="58" s="1"/>
  <c r="M11" i="57"/>
  <c r="G37" i="57"/>
  <c r="Z74" i="57"/>
  <c r="AC74" i="57" s="1"/>
  <c r="C48" i="57"/>
  <c r="K48" i="57" s="1"/>
  <c r="K10" i="57"/>
  <c r="L10" i="57" s="1"/>
  <c r="L37" i="57"/>
  <c r="X48" i="57"/>
  <c r="M13" i="57"/>
  <c r="C49" i="57" l="1"/>
  <c r="K49" i="57" s="1"/>
  <c r="L40" i="57"/>
  <c r="G56" i="57"/>
  <c r="K57" i="57" s="1"/>
  <c r="K77" i="57" s="1"/>
  <c r="X16" i="57"/>
  <c r="AB16" i="57" s="1"/>
  <c r="AC16" i="57" s="1"/>
  <c r="X12" i="57"/>
  <c r="AB12" i="57" s="1"/>
  <c r="X23" i="57"/>
  <c r="AB23" i="57" s="1"/>
  <c r="AC23" i="57" s="1"/>
  <c r="X17" i="57"/>
  <c r="AB17" i="57" s="1"/>
  <c r="AC17" i="57" s="1"/>
  <c r="X25" i="57"/>
  <c r="AB25" i="57" s="1"/>
  <c r="AC25" i="57" s="1"/>
  <c r="X22" i="57"/>
  <c r="AB22" i="57" s="1"/>
  <c r="AC22" i="57" s="1"/>
  <c r="X19" i="57"/>
  <c r="AB19" i="57" s="1"/>
  <c r="AC19" i="57" s="1"/>
  <c r="X13" i="57"/>
  <c r="AB13" i="57" s="1"/>
  <c r="AC13" i="57" s="1"/>
  <c r="X24" i="57"/>
  <c r="AB24" i="57" s="1"/>
  <c r="AC24" i="57" s="1"/>
  <c r="X21" i="57"/>
  <c r="AB21" i="57" s="1"/>
  <c r="AC21" i="57" s="1"/>
  <c r="X18" i="57"/>
  <c r="AB18" i="57" s="1"/>
  <c r="AC18" i="57" s="1"/>
  <c r="X15" i="57"/>
  <c r="AB15" i="57" s="1"/>
  <c r="AC15" i="57" s="1"/>
  <c r="X14" i="57"/>
  <c r="AB14" i="57" s="1"/>
  <c r="X11" i="57"/>
  <c r="AB11" i="57" s="1"/>
  <c r="AC11" i="57" s="1"/>
  <c r="X10" i="57"/>
  <c r="X20" i="57"/>
  <c r="AB20" i="57" s="1"/>
  <c r="AC20" i="57" s="1"/>
  <c r="C47" i="57"/>
  <c r="L26" i="57"/>
  <c r="K26" i="57"/>
  <c r="G53" i="57" s="1"/>
  <c r="K54" i="57" s="1"/>
  <c r="L44" i="57" l="1"/>
  <c r="K72" i="57"/>
  <c r="L72" i="57" s="1"/>
  <c r="K69" i="57"/>
  <c r="L69" i="57" s="1"/>
  <c r="K71" i="57"/>
  <c r="L71" i="57" s="1"/>
  <c r="K70" i="57"/>
  <c r="L70" i="57" s="1"/>
  <c r="K59" i="57"/>
  <c r="L59" i="57" s="1"/>
  <c r="K78" i="57"/>
  <c r="L78" i="57" s="1"/>
  <c r="K67" i="57"/>
  <c r="L67" i="57" s="1"/>
  <c r="X26" i="57"/>
  <c r="AB10" i="57"/>
  <c r="AC12" i="57"/>
  <c r="W48" i="57"/>
  <c r="AB48" i="57" s="1"/>
  <c r="C50" i="57"/>
  <c r="K47" i="57"/>
  <c r="L50" i="57" s="1"/>
  <c r="AC14" i="57"/>
  <c r="W49" i="57"/>
  <c r="AB49" i="57" s="1"/>
  <c r="L82" i="57" l="1"/>
  <c r="K86" i="57" s="1"/>
  <c r="AB26" i="57"/>
  <c r="X53" i="57" s="1"/>
  <c r="AB54" i="57" s="1"/>
  <c r="AC10" i="57"/>
  <c r="AC26" i="57" s="1"/>
  <c r="W47" i="57"/>
  <c r="X56" i="57"/>
  <c r="AB57" i="57" s="1"/>
  <c r="AB76" i="57" s="1"/>
  <c r="AC40" i="57"/>
  <c r="AC44" i="57" l="1"/>
  <c r="AB77" i="57"/>
  <c r="AC77" i="57" s="1"/>
  <c r="AB66" i="57"/>
  <c r="AC66" i="57" s="1"/>
  <c r="AC76" i="57"/>
  <c r="AB69" i="57"/>
  <c r="AC69" i="57" s="1"/>
  <c r="AB58" i="57"/>
  <c r="AC58" i="57" s="1"/>
  <c r="AB70" i="57"/>
  <c r="AC70" i="57" s="1"/>
  <c r="L86" i="57"/>
  <c r="AB68" i="57"/>
  <c r="AC68" i="57" s="1"/>
  <c r="AB71" i="57"/>
  <c r="AC71" i="57" s="1"/>
  <c r="AB47" i="57"/>
  <c r="AC50" i="57" s="1"/>
  <c r="W50" i="57"/>
  <c r="AC81" i="57" l="1"/>
  <c r="L84" i="57" s="1"/>
  <c r="L87" i="57"/>
  <c r="L94" i="57"/>
  <c r="L90" i="57" l="1"/>
  <c r="L92" i="57" s="1"/>
  <c r="C177" i="55" l="1"/>
  <c r="C176" i="55"/>
  <c r="B136" i="55"/>
  <c r="B135" i="55"/>
  <c r="V78" i="55"/>
  <c r="Y77" i="55"/>
  <c r="V77" i="55"/>
  <c r="Y76" i="55"/>
  <c r="V76" i="55"/>
  <c r="G76" i="55"/>
  <c r="I76" i="55" s="1"/>
  <c r="L76" i="55" s="1"/>
  <c r="AB75" i="55"/>
  <c r="G75" i="55"/>
  <c r="I75" i="55" s="1"/>
  <c r="L75" i="55" s="1"/>
  <c r="AB74" i="55"/>
  <c r="Y71" i="55"/>
  <c r="Y70" i="55"/>
  <c r="Y69" i="55"/>
  <c r="Y68" i="55"/>
  <c r="Y66" i="55"/>
  <c r="X65" i="55"/>
  <c r="G65" i="55"/>
  <c r="X64" i="55" s="1"/>
  <c r="X61" i="55"/>
  <c r="X60" i="55"/>
  <c r="J56" i="55"/>
  <c r="AA56" i="55" s="1"/>
  <c r="AA53" i="55"/>
  <c r="Z49" i="55"/>
  <c r="G49" i="55"/>
  <c r="Z48" i="55"/>
  <c r="G48" i="55"/>
  <c r="Z47" i="55"/>
  <c r="G47" i="55"/>
  <c r="X40" i="55"/>
  <c r="K40" i="55"/>
  <c r="X39" i="55"/>
  <c r="AB40" i="55" s="1"/>
  <c r="X37" i="55"/>
  <c r="E37" i="55"/>
  <c r="D37" i="55"/>
  <c r="AC36" i="55"/>
  <c r="AB36" i="55"/>
  <c r="L36" i="55"/>
  <c r="AB35" i="55"/>
  <c r="AC35" i="55" s="1"/>
  <c r="L35" i="55"/>
  <c r="AB34" i="55"/>
  <c r="AC34" i="55" s="1"/>
  <c r="L34" i="55"/>
  <c r="AB33" i="55"/>
  <c r="AC33" i="55" s="1"/>
  <c r="L33" i="55"/>
  <c r="AC32" i="55"/>
  <c r="AB32" i="55"/>
  <c r="L32" i="55"/>
  <c r="AB31" i="55"/>
  <c r="AC31" i="55" s="1"/>
  <c r="L31" i="55"/>
  <c r="AB30" i="55"/>
  <c r="AC30" i="55" s="1"/>
  <c r="L30" i="55"/>
  <c r="AC29" i="55"/>
  <c r="AB29" i="55"/>
  <c r="L29" i="55"/>
  <c r="AC28" i="55"/>
  <c r="AB28" i="55"/>
  <c r="L28" i="55"/>
  <c r="E26" i="55"/>
  <c r="D26" i="55"/>
  <c r="K25" i="55"/>
  <c r="L25" i="55" s="1"/>
  <c r="I23" i="55"/>
  <c r="I24" i="55" s="1"/>
  <c r="K22" i="55"/>
  <c r="L22" i="55" s="1"/>
  <c r="I20" i="55"/>
  <c r="I21" i="55" s="1"/>
  <c r="K19" i="55"/>
  <c r="L19" i="55" s="1"/>
  <c r="I18" i="55"/>
  <c r="I17" i="55"/>
  <c r="K17" i="55"/>
  <c r="L17" i="55" s="1"/>
  <c r="K16" i="55"/>
  <c r="L16" i="55" s="1"/>
  <c r="I15" i="55"/>
  <c r="K14" i="55"/>
  <c r="L14" i="55" s="1"/>
  <c r="I13" i="55"/>
  <c r="K12" i="55"/>
  <c r="L12" i="55" s="1"/>
  <c r="I11" i="55"/>
  <c r="G10" i="55"/>
  <c r="AB7" i="55"/>
  <c r="X47" i="55" s="1"/>
  <c r="X7" i="55"/>
  <c r="V4" i="55"/>
  <c r="B3" i="55"/>
  <c r="V2" i="55"/>
  <c r="AC37" i="55" l="1"/>
  <c r="K20" i="55"/>
  <c r="L20" i="55" s="1"/>
  <c r="X49" i="55"/>
  <c r="K13" i="55"/>
  <c r="L13" i="55" s="1"/>
  <c r="K23" i="55"/>
  <c r="L23" i="55" s="1"/>
  <c r="X48" i="55"/>
  <c r="Y58" i="55"/>
  <c r="M11" i="55"/>
  <c r="M15" i="55"/>
  <c r="G37" i="55"/>
  <c r="K24" i="55"/>
  <c r="L24" i="55" s="1"/>
  <c r="K18" i="55"/>
  <c r="L18" i="55" s="1"/>
  <c r="Z75" i="55"/>
  <c r="AC75" i="55" s="1"/>
  <c r="K11" i="55"/>
  <c r="L11" i="55" s="1"/>
  <c r="M13" i="55"/>
  <c r="K15" i="55"/>
  <c r="L15" i="55" s="1"/>
  <c r="K21" i="55"/>
  <c r="L21" i="55" s="1"/>
  <c r="Z74" i="55"/>
  <c r="AC74" i="55" s="1"/>
  <c r="G26" i="55"/>
  <c r="L40" i="55" s="1"/>
  <c r="K10" i="55"/>
  <c r="L10" i="55" s="1"/>
  <c r="L37" i="55"/>
  <c r="C48" i="55" l="1"/>
  <c r="K48" i="55" s="1"/>
  <c r="C49" i="55"/>
  <c r="K49" i="55" s="1"/>
  <c r="K84" i="55"/>
  <c r="G56" i="55"/>
  <c r="K57" i="55" s="1"/>
  <c r="K77" i="55" s="1"/>
  <c r="L77" i="55" s="1"/>
  <c r="C47" i="55"/>
  <c r="L26" i="55"/>
  <c r="K26" i="55"/>
  <c r="G53" i="55" s="1"/>
  <c r="K54" i="55" s="1"/>
  <c r="L44" i="55" l="1"/>
  <c r="K71" i="55"/>
  <c r="L71" i="55" s="1"/>
  <c r="K70" i="55"/>
  <c r="L70" i="55" s="1"/>
  <c r="K78" i="55"/>
  <c r="L78" i="55" s="1"/>
  <c r="K67" i="55"/>
  <c r="L67" i="55" s="1"/>
  <c r="K59" i="55"/>
  <c r="L59" i="55" s="1"/>
  <c r="K69" i="55"/>
  <c r="L69" i="55" s="1"/>
  <c r="K72" i="55"/>
  <c r="L72" i="55" s="1"/>
  <c r="C50" i="55"/>
  <c r="K47" i="55"/>
  <c r="L50" i="55" s="1"/>
  <c r="X25" i="55"/>
  <c r="AB25" i="55" s="1"/>
  <c r="AC25" i="55" s="1"/>
  <c r="X22" i="55"/>
  <c r="AB22" i="55" s="1"/>
  <c r="AC22" i="55" s="1"/>
  <c r="X19" i="55"/>
  <c r="AB19" i="55" s="1"/>
  <c r="AC19" i="55" s="1"/>
  <c r="X13" i="55"/>
  <c r="AB13" i="55" s="1"/>
  <c r="AC13" i="55" s="1"/>
  <c r="X12" i="55"/>
  <c r="AB12" i="55" s="1"/>
  <c r="X24" i="55"/>
  <c r="AB24" i="55" s="1"/>
  <c r="AC24" i="55" s="1"/>
  <c r="X21" i="55"/>
  <c r="AB21" i="55" s="1"/>
  <c r="AC21" i="55" s="1"/>
  <c r="X18" i="55"/>
  <c r="AB18" i="55" s="1"/>
  <c r="AC18" i="55" s="1"/>
  <c r="X15" i="55"/>
  <c r="AB15" i="55" s="1"/>
  <c r="AC15" i="55" s="1"/>
  <c r="X14" i="55"/>
  <c r="AB14" i="55" s="1"/>
  <c r="X11" i="55"/>
  <c r="AB11" i="55" s="1"/>
  <c r="AC11" i="55" s="1"/>
  <c r="X10" i="55"/>
  <c r="X16" i="55"/>
  <c r="AB16" i="55" s="1"/>
  <c r="AC16" i="55" s="1"/>
  <c r="X23" i="55"/>
  <c r="AB23" i="55" s="1"/>
  <c r="AC23" i="55" s="1"/>
  <c r="X20" i="55"/>
  <c r="AB20" i="55" s="1"/>
  <c r="AC20" i="55" s="1"/>
  <c r="X17" i="55"/>
  <c r="AB17" i="55" s="1"/>
  <c r="AC17" i="55" s="1"/>
  <c r="L82" i="55" l="1"/>
  <c r="W49" i="55"/>
  <c r="AB49" i="55" s="1"/>
  <c r="AC14" i="55"/>
  <c r="X26" i="55"/>
  <c r="AB10" i="55"/>
  <c r="AC12" i="55"/>
  <c r="W48" i="55"/>
  <c r="AB48" i="55" s="1"/>
  <c r="X56" i="55" l="1"/>
  <c r="AB57" i="55" s="1"/>
  <c r="AB76" i="55" s="1"/>
  <c r="AC40" i="55"/>
  <c r="AB26" i="55"/>
  <c r="X53" i="55" s="1"/>
  <c r="AB54" i="55" s="1"/>
  <c r="W47" i="55"/>
  <c r="AC10" i="55"/>
  <c r="AC26" i="55" s="1"/>
  <c r="AC44" i="55" l="1"/>
  <c r="W50" i="55"/>
  <c r="AB47" i="55"/>
  <c r="AC50" i="55" s="1"/>
  <c r="AB70" i="55"/>
  <c r="AC70" i="55" s="1"/>
  <c r="AC76" i="55"/>
  <c r="AB69" i="55"/>
  <c r="AC69" i="55" s="1"/>
  <c r="AB58" i="55"/>
  <c r="AC58" i="55" s="1"/>
  <c r="AB77" i="55"/>
  <c r="AC77" i="55" s="1"/>
  <c r="AB66" i="55"/>
  <c r="AC66" i="55" s="1"/>
  <c r="AB68" i="55"/>
  <c r="AC68" i="55" s="1"/>
  <c r="AB71" i="55"/>
  <c r="AC71" i="55" s="1"/>
  <c r="AC81" i="55" l="1"/>
  <c r="L84" i="55" s="1"/>
  <c r="K86" i="55" s="1"/>
  <c r="L86" i="55" s="1"/>
  <c r="L87" i="55" l="1"/>
  <c r="L90" i="55" s="1"/>
  <c r="L94" i="55"/>
  <c r="L92" i="55" l="1"/>
  <c r="C177" i="54"/>
  <c r="C176" i="54"/>
  <c r="B136" i="54"/>
  <c r="B135" i="54"/>
  <c r="V78" i="54"/>
  <c r="Y77" i="54"/>
  <c r="V77" i="54"/>
  <c r="Y76" i="54"/>
  <c r="V76" i="54"/>
  <c r="G76" i="54"/>
  <c r="I76" i="54" s="1"/>
  <c r="L76" i="54" s="1"/>
  <c r="AB75" i="54"/>
  <c r="G75" i="54"/>
  <c r="I75" i="54" s="1"/>
  <c r="L75" i="54" s="1"/>
  <c r="AB74" i="54"/>
  <c r="Y71" i="54"/>
  <c r="Y70" i="54"/>
  <c r="Y69" i="54"/>
  <c r="Y68" i="54"/>
  <c r="Y66" i="54"/>
  <c r="X65" i="54"/>
  <c r="G65" i="54"/>
  <c r="X64" i="54" s="1"/>
  <c r="X61" i="54"/>
  <c r="X60" i="54"/>
  <c r="AA56" i="54"/>
  <c r="J56" i="54"/>
  <c r="AA53" i="54"/>
  <c r="Z49" i="54"/>
  <c r="G49" i="54"/>
  <c r="Z48" i="54"/>
  <c r="G48" i="54"/>
  <c r="Z47" i="54"/>
  <c r="G47" i="54"/>
  <c r="X40" i="54"/>
  <c r="K40" i="54"/>
  <c r="X39" i="54"/>
  <c r="AB40" i="54" s="1"/>
  <c r="X37" i="54"/>
  <c r="E37" i="54"/>
  <c r="D37" i="54"/>
  <c r="AB36" i="54"/>
  <c r="AC36" i="54" s="1"/>
  <c r="L36" i="54"/>
  <c r="AB35" i="54"/>
  <c r="AC35" i="54" s="1"/>
  <c r="L35" i="54"/>
  <c r="AB34" i="54"/>
  <c r="AC34" i="54" s="1"/>
  <c r="L34" i="54"/>
  <c r="AC33" i="54"/>
  <c r="AB33" i="54"/>
  <c r="L33" i="54"/>
  <c r="AB32" i="54"/>
  <c r="AC32" i="54" s="1"/>
  <c r="L32" i="54"/>
  <c r="AB31" i="54"/>
  <c r="AC31" i="54" s="1"/>
  <c r="L31" i="54"/>
  <c r="AB30" i="54"/>
  <c r="AC30" i="54" s="1"/>
  <c r="L30" i="54"/>
  <c r="AC29" i="54"/>
  <c r="AB29" i="54"/>
  <c r="L29" i="54"/>
  <c r="AB28" i="54"/>
  <c r="AC28" i="54" s="1"/>
  <c r="E26" i="54"/>
  <c r="D26" i="54"/>
  <c r="K25" i="54"/>
  <c r="L25" i="54" s="1"/>
  <c r="I23" i="54"/>
  <c r="I24" i="54" s="1"/>
  <c r="K23" i="54"/>
  <c r="L23" i="54" s="1"/>
  <c r="K22" i="54"/>
  <c r="L22" i="54" s="1"/>
  <c r="I20" i="54"/>
  <c r="I21" i="54" s="1"/>
  <c r="K19" i="54"/>
  <c r="L19" i="54" s="1"/>
  <c r="I17" i="54"/>
  <c r="I18" i="54" s="1"/>
  <c r="K17" i="54"/>
  <c r="L17" i="54" s="1"/>
  <c r="K16" i="54"/>
  <c r="L16" i="54" s="1"/>
  <c r="I15" i="54"/>
  <c r="K14" i="54"/>
  <c r="L14" i="54" s="1"/>
  <c r="I13" i="54"/>
  <c r="K13" i="54"/>
  <c r="L13" i="54" s="1"/>
  <c r="K12" i="54"/>
  <c r="L12" i="54" s="1"/>
  <c r="I11" i="54"/>
  <c r="G10" i="54"/>
  <c r="AB7" i="54"/>
  <c r="X7" i="54"/>
  <c r="V4" i="54"/>
  <c r="B3" i="54"/>
  <c r="V2" i="54"/>
  <c r="K21" i="54" l="1"/>
  <c r="L21" i="54" s="1"/>
  <c r="K24" i="54"/>
  <c r="L24" i="54" s="1"/>
  <c r="K18" i="54"/>
  <c r="L18" i="54" s="1"/>
  <c r="K20" i="54"/>
  <c r="L20" i="54" s="1"/>
  <c r="M11" i="54"/>
  <c r="M15" i="54"/>
  <c r="G37" i="54"/>
  <c r="L28" i="54"/>
  <c r="L37" i="54" s="1"/>
  <c r="G26" i="54"/>
  <c r="K84" i="54" s="1"/>
  <c r="K11" i="54"/>
  <c r="L11" i="54" s="1"/>
  <c r="K15" i="54"/>
  <c r="L15" i="54" s="1"/>
  <c r="Z74" i="54"/>
  <c r="AC74" i="54" s="1"/>
  <c r="AC37" i="54"/>
  <c r="Y58" i="54"/>
  <c r="X47" i="54"/>
  <c r="X49" i="54"/>
  <c r="X48" i="54"/>
  <c r="Z75" i="54"/>
  <c r="AC75" i="54" s="1"/>
  <c r="K10" i="54"/>
  <c r="L10" i="54" s="1"/>
  <c r="M13" i="54"/>
  <c r="C48" i="54" l="1"/>
  <c r="K48" i="54" s="1"/>
  <c r="C49" i="54"/>
  <c r="K49" i="54" s="1"/>
  <c r="L40" i="54"/>
  <c r="G56" i="54"/>
  <c r="K57" i="54" s="1"/>
  <c r="C47" i="54"/>
  <c r="L26" i="54"/>
  <c r="K26" i="54"/>
  <c r="G53" i="54" s="1"/>
  <c r="K54" i="54" s="1"/>
  <c r="X17" i="54"/>
  <c r="AB17" i="54" s="1"/>
  <c r="AC17" i="54" s="1"/>
  <c r="X25" i="54"/>
  <c r="AB25" i="54" s="1"/>
  <c r="AC25" i="54" s="1"/>
  <c r="X22" i="54"/>
  <c r="AB22" i="54" s="1"/>
  <c r="AC22" i="54" s="1"/>
  <c r="X19" i="54"/>
  <c r="AB19" i="54" s="1"/>
  <c r="AC19" i="54" s="1"/>
  <c r="X16" i="54"/>
  <c r="AB16" i="54" s="1"/>
  <c r="AC16" i="54" s="1"/>
  <c r="X13" i="54"/>
  <c r="AB13" i="54" s="1"/>
  <c r="AC13" i="54" s="1"/>
  <c r="X12" i="54"/>
  <c r="AB12" i="54" s="1"/>
  <c r="X23" i="54"/>
  <c r="AB23" i="54" s="1"/>
  <c r="AC23" i="54" s="1"/>
  <c r="X20" i="54"/>
  <c r="AB20" i="54" s="1"/>
  <c r="AC20" i="54" s="1"/>
  <c r="X24" i="54"/>
  <c r="AB24" i="54" s="1"/>
  <c r="AC24" i="54" s="1"/>
  <c r="X21" i="54"/>
  <c r="AB21" i="54" s="1"/>
  <c r="AC21" i="54" s="1"/>
  <c r="X18" i="54"/>
  <c r="AB18" i="54" s="1"/>
  <c r="AC18" i="54" s="1"/>
  <c r="X14" i="54"/>
  <c r="AB14" i="54" s="1"/>
  <c r="X10" i="54"/>
  <c r="X15" i="54"/>
  <c r="AB15" i="54" s="1"/>
  <c r="AC15" i="54" s="1"/>
  <c r="X11" i="54"/>
  <c r="AB11" i="54" s="1"/>
  <c r="AC11" i="54" s="1"/>
  <c r="L44" i="54" l="1"/>
  <c r="K69" i="54"/>
  <c r="L69" i="54" s="1"/>
  <c r="K77" i="54"/>
  <c r="K72" i="54"/>
  <c r="L72" i="54" s="1"/>
  <c r="W48" i="54"/>
  <c r="AB48" i="54" s="1"/>
  <c r="AC12" i="54"/>
  <c r="K47" i="54"/>
  <c r="L50" i="54" s="1"/>
  <c r="C50" i="54"/>
  <c r="AB10" i="54"/>
  <c r="X26" i="54"/>
  <c r="AC14" i="54"/>
  <c r="W49" i="54"/>
  <c r="AB49" i="54" s="1"/>
  <c r="K71" i="54"/>
  <c r="L71" i="54" s="1"/>
  <c r="K78" i="54"/>
  <c r="L78" i="54" s="1"/>
  <c r="K67" i="54"/>
  <c r="L67" i="54" s="1"/>
  <c r="K70" i="54"/>
  <c r="L70" i="54" s="1"/>
  <c r="K59" i="54"/>
  <c r="L59" i="54" s="1"/>
  <c r="L82" i="54" l="1"/>
  <c r="K86" i="54" s="1"/>
  <c r="AB26" i="54"/>
  <c r="X53" i="54" s="1"/>
  <c r="AB54" i="54" s="1"/>
  <c r="W47" i="54"/>
  <c r="AC10" i="54"/>
  <c r="AC26" i="54" s="1"/>
  <c r="X56" i="54"/>
  <c r="AB57" i="54" s="1"/>
  <c r="AB76" i="54" s="1"/>
  <c r="AC40" i="54"/>
  <c r="AB47" i="54" l="1"/>
  <c r="AC50" i="54" s="1"/>
  <c r="W50" i="54"/>
  <c r="AB77" i="54"/>
  <c r="AC77" i="54" s="1"/>
  <c r="AB66" i="54"/>
  <c r="AC66" i="54" s="1"/>
  <c r="AB70" i="54"/>
  <c r="AC70" i="54" s="1"/>
  <c r="AC76" i="54"/>
  <c r="AB69" i="54"/>
  <c r="AC69" i="54" s="1"/>
  <c r="AB58" i="54"/>
  <c r="AC58" i="54" s="1"/>
  <c r="AB68" i="54"/>
  <c r="AC68" i="54" s="1"/>
  <c r="AB71" i="54"/>
  <c r="AC71" i="54" s="1"/>
  <c r="L86" i="54"/>
  <c r="L94" i="54" s="1"/>
  <c r="AC44" i="54"/>
  <c r="L87" i="54" l="1"/>
  <c r="AC81" i="54"/>
  <c r="L84" i="54" s="1"/>
  <c r="L90" i="54" l="1"/>
  <c r="L92" i="54" s="1"/>
  <c r="C177" i="53"/>
  <c r="C176" i="53"/>
  <c r="B136" i="53"/>
  <c r="B135" i="53"/>
  <c r="V78" i="53"/>
  <c r="Y77" i="53"/>
  <c r="V77" i="53"/>
  <c r="Y76" i="53"/>
  <c r="V76" i="53"/>
  <c r="G76" i="53"/>
  <c r="I76" i="53" s="1"/>
  <c r="L76" i="53" s="1"/>
  <c r="AB75" i="53"/>
  <c r="G75" i="53"/>
  <c r="I75" i="53" s="1"/>
  <c r="L75" i="53" s="1"/>
  <c r="AB74" i="53"/>
  <c r="Y71" i="53"/>
  <c r="Y70" i="53"/>
  <c r="Y69" i="53"/>
  <c r="Y68" i="53"/>
  <c r="Y66" i="53"/>
  <c r="X65" i="53"/>
  <c r="G65" i="53"/>
  <c r="X64" i="53" s="1"/>
  <c r="X61" i="53"/>
  <c r="X60" i="53"/>
  <c r="J56" i="53"/>
  <c r="AA56" i="53" s="1"/>
  <c r="AA53" i="53"/>
  <c r="Z49" i="53"/>
  <c r="G49" i="53"/>
  <c r="Z48" i="53"/>
  <c r="G48" i="53"/>
  <c r="Z47" i="53"/>
  <c r="G47" i="53"/>
  <c r="X40" i="53"/>
  <c r="K40" i="53"/>
  <c r="X39" i="53"/>
  <c r="X37" i="53"/>
  <c r="E37" i="53"/>
  <c r="D37" i="53"/>
  <c r="AB36" i="53"/>
  <c r="AC36" i="53" s="1"/>
  <c r="L36" i="53"/>
  <c r="AC35" i="53"/>
  <c r="AB35" i="53"/>
  <c r="L35" i="53"/>
  <c r="AC34" i="53"/>
  <c r="AB34" i="53"/>
  <c r="L34" i="53"/>
  <c r="AB33" i="53"/>
  <c r="AC33" i="53" s="1"/>
  <c r="L33" i="53"/>
  <c r="AB32" i="53"/>
  <c r="AC32" i="53" s="1"/>
  <c r="L32" i="53"/>
  <c r="AC31" i="53"/>
  <c r="AB31" i="53"/>
  <c r="L31" i="53"/>
  <c r="AC30" i="53"/>
  <c r="AB30" i="53"/>
  <c r="L30" i="53"/>
  <c r="AB29" i="53"/>
  <c r="AC29" i="53" s="1"/>
  <c r="L29" i="53"/>
  <c r="AB28" i="53"/>
  <c r="AC28" i="53" s="1"/>
  <c r="L28" i="53"/>
  <c r="E26" i="53"/>
  <c r="D26" i="53"/>
  <c r="K25" i="53"/>
  <c r="L25" i="53" s="1"/>
  <c r="I24" i="53"/>
  <c r="I23" i="53"/>
  <c r="K23" i="53"/>
  <c r="L23" i="53" s="1"/>
  <c r="K22" i="53"/>
  <c r="L22" i="53" s="1"/>
  <c r="I20" i="53"/>
  <c r="I21" i="53" s="1"/>
  <c r="K20" i="53"/>
  <c r="L20" i="53" s="1"/>
  <c r="K19" i="53"/>
  <c r="L19" i="53" s="1"/>
  <c r="I17" i="53"/>
  <c r="I18" i="53" s="1"/>
  <c r="K16" i="53"/>
  <c r="L16" i="53" s="1"/>
  <c r="I15" i="53"/>
  <c r="K14" i="53"/>
  <c r="L14" i="53" s="1"/>
  <c r="I13" i="53"/>
  <c r="K13" i="53"/>
  <c r="L13" i="53" s="1"/>
  <c r="K12" i="53"/>
  <c r="L12" i="53" s="1"/>
  <c r="I11" i="53"/>
  <c r="G10" i="53"/>
  <c r="AB7" i="53"/>
  <c r="X7" i="53"/>
  <c r="V4" i="53"/>
  <c r="B3" i="53"/>
  <c r="V2" i="53"/>
  <c r="AC37" i="53" l="1"/>
  <c r="K18" i="53"/>
  <c r="L18" i="53" s="1"/>
  <c r="K21" i="53"/>
  <c r="L21" i="53" s="1"/>
  <c r="AB40" i="53"/>
  <c r="K17" i="53"/>
  <c r="L17" i="53" s="1"/>
  <c r="K24" i="53"/>
  <c r="L24" i="53" s="1"/>
  <c r="M15" i="53"/>
  <c r="M11" i="53"/>
  <c r="K15" i="53"/>
  <c r="L15" i="53" s="1"/>
  <c r="K11" i="53"/>
  <c r="L11" i="53" s="1"/>
  <c r="G37" i="53"/>
  <c r="Z74" i="53"/>
  <c r="AC74" i="53" s="1"/>
  <c r="C48" i="53"/>
  <c r="K48" i="53" s="1"/>
  <c r="Y58" i="53"/>
  <c r="X47" i="53"/>
  <c r="X48" i="53"/>
  <c r="X49" i="53"/>
  <c r="G26" i="53"/>
  <c r="L40" i="53" s="1"/>
  <c r="M13" i="53"/>
  <c r="K10" i="53"/>
  <c r="L10" i="53" s="1"/>
  <c r="L37" i="53"/>
  <c r="Z75" i="53"/>
  <c r="AC75" i="53" s="1"/>
  <c r="C49" i="53" l="1"/>
  <c r="K49" i="53" s="1"/>
  <c r="K84" i="53"/>
  <c r="G56" i="53"/>
  <c r="K57" i="53" s="1"/>
  <c r="K77" i="53" s="1"/>
  <c r="L77" i="53" s="1"/>
  <c r="C47" i="53"/>
  <c r="L26" i="53"/>
  <c r="L44" i="53" s="1"/>
  <c r="K26" i="53"/>
  <c r="G53" i="53" s="1"/>
  <c r="K54" i="53" s="1"/>
  <c r="K71" i="53" l="1"/>
  <c r="L71" i="53" s="1"/>
  <c r="K70" i="53"/>
  <c r="L70" i="53" s="1"/>
  <c r="K59" i="53"/>
  <c r="L59" i="53" s="1"/>
  <c r="K78" i="53"/>
  <c r="L78" i="53" s="1"/>
  <c r="K67" i="53"/>
  <c r="L67" i="53" s="1"/>
  <c r="K72" i="53"/>
  <c r="L72" i="53" s="1"/>
  <c r="K69" i="53"/>
  <c r="L69" i="53" s="1"/>
  <c r="X25" i="53"/>
  <c r="AB25" i="53" s="1"/>
  <c r="AC25" i="53" s="1"/>
  <c r="X22" i="53"/>
  <c r="AB22" i="53" s="1"/>
  <c r="AC22" i="53" s="1"/>
  <c r="X19" i="53"/>
  <c r="AB19" i="53" s="1"/>
  <c r="AC19" i="53" s="1"/>
  <c r="X16" i="53"/>
  <c r="AB16" i="53" s="1"/>
  <c r="AC16" i="53" s="1"/>
  <c r="X13" i="53"/>
  <c r="AB13" i="53" s="1"/>
  <c r="AC13" i="53" s="1"/>
  <c r="X12" i="53"/>
  <c r="AB12" i="53" s="1"/>
  <c r="X23" i="53"/>
  <c r="AB23" i="53" s="1"/>
  <c r="AC23" i="53" s="1"/>
  <c r="X20" i="53"/>
  <c r="AB20" i="53" s="1"/>
  <c r="AC20" i="53" s="1"/>
  <c r="X17" i="53"/>
  <c r="AB17" i="53" s="1"/>
  <c r="AC17" i="53" s="1"/>
  <c r="X15" i="53"/>
  <c r="AB15" i="53" s="1"/>
  <c r="AC15" i="53" s="1"/>
  <c r="X11" i="53"/>
  <c r="AB11" i="53" s="1"/>
  <c r="AC11" i="53" s="1"/>
  <c r="X14" i="53"/>
  <c r="AB14" i="53" s="1"/>
  <c r="X24" i="53"/>
  <c r="AB24" i="53" s="1"/>
  <c r="AC24" i="53" s="1"/>
  <c r="X21" i="53"/>
  <c r="AB21" i="53" s="1"/>
  <c r="AC21" i="53" s="1"/>
  <c r="X18" i="53"/>
  <c r="AB18" i="53" s="1"/>
  <c r="AC18" i="53" s="1"/>
  <c r="X10" i="53"/>
  <c r="K47" i="53"/>
  <c r="L50" i="53" s="1"/>
  <c r="C50" i="53"/>
  <c r="L82" i="53" l="1"/>
  <c r="K86" i="53" s="1"/>
  <c r="AC14" i="53"/>
  <c r="W49" i="53"/>
  <c r="AB49" i="53" s="1"/>
  <c r="W48" i="53"/>
  <c r="AB48" i="53" s="1"/>
  <c r="AC12" i="53"/>
  <c r="AB10" i="53"/>
  <c r="X26" i="53"/>
  <c r="AB26" i="53" l="1"/>
  <c r="X53" i="53" s="1"/>
  <c r="AB54" i="53" s="1"/>
  <c r="W47" i="53"/>
  <c r="AC10" i="53"/>
  <c r="AC26" i="53" s="1"/>
  <c r="L86" i="53"/>
  <c r="L94" i="53" s="1"/>
  <c r="X56" i="53"/>
  <c r="AB57" i="53" s="1"/>
  <c r="AB76" i="53" s="1"/>
  <c r="AC40" i="53"/>
  <c r="L87" i="53" l="1"/>
  <c r="AC44" i="53"/>
  <c r="AB68" i="53"/>
  <c r="AC68" i="53" s="1"/>
  <c r="AB71" i="53"/>
  <c r="AC71" i="53" s="1"/>
  <c r="W50" i="53"/>
  <c r="AB47" i="53"/>
  <c r="AC50" i="53" s="1"/>
  <c r="AC76" i="53"/>
  <c r="AB77" i="53"/>
  <c r="AC77" i="53" s="1"/>
  <c r="AB66" i="53"/>
  <c r="AC66" i="53" s="1"/>
  <c r="AB70" i="53"/>
  <c r="AC70" i="53" s="1"/>
  <c r="AB69" i="53"/>
  <c r="AC69" i="53" s="1"/>
  <c r="AB58" i="53"/>
  <c r="AC58" i="53" s="1"/>
  <c r="L90" i="53" l="1"/>
  <c r="L92" i="53" s="1"/>
  <c r="AC81" i="53"/>
  <c r="L84" i="53" s="1"/>
  <c r="C177" i="51" l="1"/>
  <c r="C176" i="51"/>
  <c r="B136" i="51"/>
  <c r="B135" i="51"/>
  <c r="V78" i="51"/>
  <c r="Y77" i="51"/>
  <c r="V77" i="51"/>
  <c r="Y76" i="51"/>
  <c r="V76" i="51"/>
  <c r="G76" i="51"/>
  <c r="I76" i="51" s="1"/>
  <c r="L76" i="51" s="1"/>
  <c r="AB75" i="51"/>
  <c r="G75" i="51"/>
  <c r="I75" i="51" s="1"/>
  <c r="L75" i="51" s="1"/>
  <c r="AB74" i="51"/>
  <c r="Y71" i="51"/>
  <c r="Y70" i="51"/>
  <c r="Y69" i="51"/>
  <c r="Y68" i="51"/>
  <c r="Y66" i="51"/>
  <c r="X65" i="51"/>
  <c r="G65" i="51"/>
  <c r="X64" i="51" s="1"/>
  <c r="X61" i="51"/>
  <c r="X60" i="51"/>
  <c r="J56" i="51"/>
  <c r="AA56" i="51" s="1"/>
  <c r="AA53" i="51"/>
  <c r="Z49" i="51"/>
  <c r="G49" i="51"/>
  <c r="Z48" i="51"/>
  <c r="G48" i="51"/>
  <c r="Z47" i="51"/>
  <c r="G47" i="51"/>
  <c r="X40" i="51"/>
  <c r="K40" i="51"/>
  <c r="X39" i="51"/>
  <c r="X37" i="51"/>
  <c r="E37" i="51"/>
  <c r="D37" i="51"/>
  <c r="AC36" i="51"/>
  <c r="AB36" i="51"/>
  <c r="L36" i="51"/>
  <c r="AB35" i="51"/>
  <c r="AC35" i="51" s="1"/>
  <c r="L35" i="51"/>
  <c r="AC34" i="51"/>
  <c r="AB34" i="51"/>
  <c r="L34" i="51"/>
  <c r="AB33" i="51"/>
  <c r="AC33" i="51" s="1"/>
  <c r="L33" i="51"/>
  <c r="AC32" i="51"/>
  <c r="AB32" i="51"/>
  <c r="L32" i="51"/>
  <c r="AB31" i="51"/>
  <c r="AC31" i="51" s="1"/>
  <c r="L31" i="51"/>
  <c r="AC30" i="51"/>
  <c r="AB30" i="51"/>
  <c r="L30" i="51"/>
  <c r="AB29" i="51"/>
  <c r="AC29" i="51" s="1"/>
  <c r="L29" i="51"/>
  <c r="AC28" i="51"/>
  <c r="AB28" i="51"/>
  <c r="L28" i="51"/>
  <c r="E26" i="51"/>
  <c r="D26" i="51"/>
  <c r="K25" i="51"/>
  <c r="L25" i="51" s="1"/>
  <c r="I24" i="51"/>
  <c r="I23" i="51"/>
  <c r="K22" i="51"/>
  <c r="L22" i="51" s="1"/>
  <c r="I20" i="51"/>
  <c r="I21" i="51" s="1"/>
  <c r="K20" i="51"/>
  <c r="L20" i="51" s="1"/>
  <c r="K19" i="51"/>
  <c r="L19" i="51" s="1"/>
  <c r="I17" i="51"/>
  <c r="I18" i="51" s="1"/>
  <c r="K16" i="51"/>
  <c r="L16" i="51" s="1"/>
  <c r="I15" i="51"/>
  <c r="M15" i="51"/>
  <c r="K14" i="51"/>
  <c r="L14" i="51" s="1"/>
  <c r="I13" i="51"/>
  <c r="K12" i="51"/>
  <c r="L12" i="51" s="1"/>
  <c r="I11" i="51"/>
  <c r="K11" i="51"/>
  <c r="L11" i="51" s="1"/>
  <c r="G10" i="51"/>
  <c r="AB7" i="51"/>
  <c r="X47" i="51" s="1"/>
  <c r="X7" i="51"/>
  <c r="V4" i="51"/>
  <c r="B3" i="51"/>
  <c r="V2" i="51"/>
  <c r="K13" i="51" l="1"/>
  <c r="L13" i="51" s="1"/>
  <c r="K18" i="51"/>
  <c r="L18" i="51" s="1"/>
  <c r="K23" i="51"/>
  <c r="L23" i="51" s="1"/>
  <c r="AC37" i="51"/>
  <c r="K21" i="51"/>
  <c r="L21" i="51" s="1"/>
  <c r="K17" i="51"/>
  <c r="L17" i="51" s="1"/>
  <c r="K24" i="51"/>
  <c r="L24" i="51" s="1"/>
  <c r="Y58" i="51"/>
  <c r="AB40" i="51"/>
  <c r="K15" i="51"/>
  <c r="L15" i="51" s="1"/>
  <c r="Z75" i="51"/>
  <c r="AC75" i="51" s="1"/>
  <c r="G26" i="51"/>
  <c r="G37" i="51"/>
  <c r="M11" i="51"/>
  <c r="Z74" i="51"/>
  <c r="AC74" i="51" s="1"/>
  <c r="X49" i="51"/>
  <c r="M13" i="51"/>
  <c r="K10" i="51"/>
  <c r="L10" i="51" s="1"/>
  <c r="L37" i="51"/>
  <c r="X48" i="51"/>
  <c r="C48" i="51" l="1"/>
  <c r="K48" i="51" s="1"/>
  <c r="C49" i="51"/>
  <c r="K49" i="51" s="1"/>
  <c r="G56" i="51"/>
  <c r="K57" i="51" s="1"/>
  <c r="K77" i="51" s="1"/>
  <c r="L40" i="51"/>
  <c r="K84" i="51"/>
  <c r="X25" i="51" s="1"/>
  <c r="AB25" i="51" s="1"/>
  <c r="AC25" i="51" s="1"/>
  <c r="C47" i="51"/>
  <c r="L26" i="51"/>
  <c r="K26" i="51"/>
  <c r="G53" i="51" s="1"/>
  <c r="K54" i="51" s="1"/>
  <c r="K72" i="51" l="1"/>
  <c r="L72" i="51" s="1"/>
  <c r="K69" i="51"/>
  <c r="L69" i="51" s="1"/>
  <c r="L44" i="51"/>
  <c r="X10" i="51"/>
  <c r="AB10" i="51" s="1"/>
  <c r="X18" i="51"/>
  <c r="AB18" i="51" s="1"/>
  <c r="AC18" i="51" s="1"/>
  <c r="X11" i="51"/>
  <c r="AB11" i="51" s="1"/>
  <c r="AC11" i="51" s="1"/>
  <c r="X21" i="51"/>
  <c r="AB21" i="51" s="1"/>
  <c r="AC21" i="51" s="1"/>
  <c r="X14" i="51"/>
  <c r="AB14" i="51" s="1"/>
  <c r="AC14" i="51" s="1"/>
  <c r="X17" i="51"/>
  <c r="AB17" i="51" s="1"/>
  <c r="AC17" i="51" s="1"/>
  <c r="X15" i="51"/>
  <c r="AB15" i="51" s="1"/>
  <c r="AC15" i="51" s="1"/>
  <c r="X20" i="51"/>
  <c r="AB20" i="51" s="1"/>
  <c r="AC20" i="51" s="1"/>
  <c r="X24" i="51"/>
  <c r="AB24" i="51" s="1"/>
  <c r="AC24" i="51" s="1"/>
  <c r="X23" i="51"/>
  <c r="AB23" i="51" s="1"/>
  <c r="AC23" i="51" s="1"/>
  <c r="X13" i="51"/>
  <c r="AB13" i="51" s="1"/>
  <c r="AC13" i="51" s="1"/>
  <c r="X19" i="51"/>
  <c r="AB19" i="51" s="1"/>
  <c r="AC19" i="51" s="1"/>
  <c r="X12" i="51"/>
  <c r="AB12" i="51" s="1"/>
  <c r="X16" i="51"/>
  <c r="AB16" i="51" s="1"/>
  <c r="AC16" i="51" s="1"/>
  <c r="X22" i="51"/>
  <c r="AB22" i="51" s="1"/>
  <c r="AC22" i="51" s="1"/>
  <c r="K71" i="51"/>
  <c r="L71" i="51" s="1"/>
  <c r="K70" i="51"/>
  <c r="L70" i="51" s="1"/>
  <c r="K59" i="51"/>
  <c r="L59" i="51" s="1"/>
  <c r="K78" i="51"/>
  <c r="L78" i="51" s="1"/>
  <c r="K67" i="51"/>
  <c r="L67" i="51" s="1"/>
  <c r="AC12" i="51"/>
  <c r="K47" i="51"/>
  <c r="L50" i="51" s="1"/>
  <c r="C50" i="51"/>
  <c r="W49" i="51" l="1"/>
  <c r="AB49" i="51" s="1"/>
  <c r="W48" i="51"/>
  <c r="AB48" i="51" s="1"/>
  <c r="X26" i="51"/>
  <c r="X56" i="51" s="1"/>
  <c r="AB57" i="51" s="1"/>
  <c r="AB76" i="51" s="1"/>
  <c r="L82" i="51"/>
  <c r="K86" i="51" s="1"/>
  <c r="AB26" i="51"/>
  <c r="X53" i="51" s="1"/>
  <c r="AB54" i="51" s="1"/>
  <c r="W47" i="51"/>
  <c r="AC10" i="51"/>
  <c r="AC26" i="51" s="1"/>
  <c r="AC40" i="51" l="1"/>
  <c r="AC44" i="51" s="1"/>
  <c r="AB77" i="51"/>
  <c r="AC77" i="51" s="1"/>
  <c r="AB66" i="51"/>
  <c r="AC66" i="51" s="1"/>
  <c r="AB70" i="51"/>
  <c r="AC70" i="51" s="1"/>
  <c r="AC76" i="51"/>
  <c r="AB69" i="51"/>
  <c r="AC69" i="51" s="1"/>
  <c r="AB58" i="51"/>
  <c r="AC58" i="51" s="1"/>
  <c r="L86" i="51"/>
  <c r="AB68" i="51"/>
  <c r="AC68" i="51" s="1"/>
  <c r="AB71" i="51"/>
  <c r="AC71" i="51" s="1"/>
  <c r="W50" i="51"/>
  <c r="AB47" i="51"/>
  <c r="AC50" i="51" s="1"/>
  <c r="AC81" i="51" l="1"/>
  <c r="L84" i="51" s="1"/>
  <c r="L87" i="51"/>
  <c r="L94" i="51"/>
  <c r="L90" i="51" l="1"/>
  <c r="L92" i="51" s="1"/>
  <c r="C177" i="50"/>
  <c r="C176" i="50"/>
  <c r="B136" i="50"/>
  <c r="B135" i="50"/>
  <c r="V78" i="50"/>
  <c r="Y77" i="50"/>
  <c r="V77" i="50"/>
  <c r="Y76" i="50"/>
  <c r="V76" i="50"/>
  <c r="G76" i="50"/>
  <c r="I76" i="50" s="1"/>
  <c r="L76" i="50" s="1"/>
  <c r="AB75" i="50"/>
  <c r="G75" i="50"/>
  <c r="I75" i="50" s="1"/>
  <c r="L75" i="50" s="1"/>
  <c r="AB74" i="50"/>
  <c r="Y71" i="50"/>
  <c r="Y70" i="50"/>
  <c r="Y69" i="50"/>
  <c r="Y68" i="50"/>
  <c r="Y66" i="50"/>
  <c r="X65" i="50"/>
  <c r="G65" i="50"/>
  <c r="X64" i="50" s="1"/>
  <c r="X61" i="50"/>
  <c r="X60" i="50"/>
  <c r="J56" i="50"/>
  <c r="AA56" i="50" s="1"/>
  <c r="AA53" i="50"/>
  <c r="Z49" i="50"/>
  <c r="G49" i="50"/>
  <c r="Z48" i="50"/>
  <c r="G48" i="50"/>
  <c r="Z47" i="50"/>
  <c r="G47" i="50"/>
  <c r="X40" i="50"/>
  <c r="K40" i="50"/>
  <c r="X39" i="50"/>
  <c r="AB40" i="50" s="1"/>
  <c r="X37" i="50"/>
  <c r="E37" i="50"/>
  <c r="D37" i="50"/>
  <c r="AB36" i="50"/>
  <c r="AC36" i="50" s="1"/>
  <c r="L36" i="50"/>
  <c r="AB35" i="50"/>
  <c r="AC35" i="50" s="1"/>
  <c r="L35" i="50"/>
  <c r="AB34" i="50"/>
  <c r="AC34" i="50" s="1"/>
  <c r="L34" i="50"/>
  <c r="AC33" i="50"/>
  <c r="AB33" i="50"/>
  <c r="L33" i="50"/>
  <c r="AB32" i="50"/>
  <c r="AC32" i="50" s="1"/>
  <c r="L32" i="50"/>
  <c r="AB31" i="50"/>
  <c r="AC31" i="50" s="1"/>
  <c r="L31" i="50"/>
  <c r="AB30" i="50"/>
  <c r="AC30" i="50" s="1"/>
  <c r="L30" i="50"/>
  <c r="AC29" i="50"/>
  <c r="AB29" i="50"/>
  <c r="L29" i="50"/>
  <c r="AB28" i="50"/>
  <c r="AC28" i="50" s="1"/>
  <c r="L28" i="50"/>
  <c r="E26" i="50"/>
  <c r="D26" i="50"/>
  <c r="K25" i="50"/>
  <c r="L25" i="50" s="1"/>
  <c r="I23" i="50"/>
  <c r="I24" i="50" s="1"/>
  <c r="K23" i="50"/>
  <c r="L23" i="50" s="1"/>
  <c r="K22" i="50"/>
  <c r="L22" i="50" s="1"/>
  <c r="I20" i="50"/>
  <c r="I21" i="50" s="1"/>
  <c r="K19" i="50"/>
  <c r="L19" i="50" s="1"/>
  <c r="I17" i="50"/>
  <c r="I18" i="50" s="1"/>
  <c r="K16" i="50"/>
  <c r="L16" i="50" s="1"/>
  <c r="I15" i="50"/>
  <c r="K14" i="50"/>
  <c r="L14" i="50" s="1"/>
  <c r="I13" i="50"/>
  <c r="K12" i="50"/>
  <c r="L12" i="50" s="1"/>
  <c r="I11" i="50"/>
  <c r="G10" i="50"/>
  <c r="K10" i="50" s="1"/>
  <c r="L10" i="50" s="1"/>
  <c r="AB7" i="50"/>
  <c r="X7" i="50"/>
  <c r="V4" i="50"/>
  <c r="B3" i="50"/>
  <c r="V2" i="50"/>
  <c r="K21" i="50" l="1"/>
  <c r="L21" i="50" s="1"/>
  <c r="K24" i="50"/>
  <c r="L24" i="50" s="1"/>
  <c r="K15" i="50"/>
  <c r="L15" i="50" s="1"/>
  <c r="K20" i="50"/>
  <c r="L20" i="50" s="1"/>
  <c r="M13" i="50"/>
  <c r="K11" i="50"/>
  <c r="L11" i="50" s="1"/>
  <c r="Z75" i="50"/>
  <c r="K18" i="50"/>
  <c r="L18" i="50" s="1"/>
  <c r="AC75" i="50"/>
  <c r="Y58" i="50"/>
  <c r="X47" i="50"/>
  <c r="X48" i="50"/>
  <c r="G37" i="50"/>
  <c r="L37" i="50"/>
  <c r="G26" i="50"/>
  <c r="L40" i="50" s="1"/>
  <c r="M15" i="50"/>
  <c r="K17" i="50"/>
  <c r="L17" i="50" s="1"/>
  <c r="X49" i="50"/>
  <c r="Z74" i="50"/>
  <c r="AC74" i="50" s="1"/>
  <c r="M11" i="50"/>
  <c r="K13" i="50"/>
  <c r="L13" i="50" s="1"/>
  <c r="AC37" i="50"/>
  <c r="C49" i="50" l="1"/>
  <c r="K49" i="50" s="1"/>
  <c r="C47" i="50"/>
  <c r="K47" i="50" s="1"/>
  <c r="K84" i="50"/>
  <c r="G56" i="50"/>
  <c r="K57" i="50" s="1"/>
  <c r="K77" i="50" s="1"/>
  <c r="L77" i="50" s="1"/>
  <c r="L26" i="50"/>
  <c r="C48" i="50"/>
  <c r="K48" i="50" s="1"/>
  <c r="K26" i="50"/>
  <c r="G53" i="50" s="1"/>
  <c r="K54" i="50" s="1"/>
  <c r="L50" i="50" l="1"/>
  <c r="K71" i="50"/>
  <c r="L71" i="50" s="1"/>
  <c r="K70" i="50"/>
  <c r="L70" i="50" s="1"/>
  <c r="K59" i="50"/>
  <c r="L59" i="50" s="1"/>
  <c r="K78" i="50"/>
  <c r="L78" i="50" s="1"/>
  <c r="K67" i="50"/>
  <c r="L67" i="50" s="1"/>
  <c r="C50" i="50"/>
  <c r="X25" i="50"/>
  <c r="AB25" i="50" s="1"/>
  <c r="AC25" i="50" s="1"/>
  <c r="X22" i="50"/>
  <c r="AB22" i="50" s="1"/>
  <c r="AC22" i="50" s="1"/>
  <c r="X19" i="50"/>
  <c r="AB19" i="50" s="1"/>
  <c r="AC19" i="50" s="1"/>
  <c r="X23" i="50"/>
  <c r="AB23" i="50" s="1"/>
  <c r="AC23" i="50" s="1"/>
  <c r="X20" i="50"/>
  <c r="AB20" i="50" s="1"/>
  <c r="AC20" i="50" s="1"/>
  <c r="X14" i="50"/>
  <c r="AB14" i="50" s="1"/>
  <c r="X13" i="50"/>
  <c r="AB13" i="50" s="1"/>
  <c r="AC13" i="50" s="1"/>
  <c r="X11" i="50"/>
  <c r="AB11" i="50" s="1"/>
  <c r="AC11" i="50" s="1"/>
  <c r="X17" i="50"/>
  <c r="AB17" i="50" s="1"/>
  <c r="AC17" i="50" s="1"/>
  <c r="X12" i="50"/>
  <c r="AB12" i="50" s="1"/>
  <c r="X16" i="50"/>
  <c r="AB16" i="50" s="1"/>
  <c r="AC16" i="50" s="1"/>
  <c r="X10" i="50"/>
  <c r="X24" i="50"/>
  <c r="AB24" i="50" s="1"/>
  <c r="AC24" i="50" s="1"/>
  <c r="X21" i="50"/>
  <c r="AB21" i="50" s="1"/>
  <c r="AC21" i="50" s="1"/>
  <c r="X18" i="50"/>
  <c r="AB18" i="50" s="1"/>
  <c r="AC18" i="50" s="1"/>
  <c r="X15" i="50"/>
  <c r="AB15" i="50" s="1"/>
  <c r="AC15" i="50" s="1"/>
  <c r="L44" i="50"/>
  <c r="K72" i="50"/>
  <c r="L72" i="50" s="1"/>
  <c r="K69" i="50"/>
  <c r="L69" i="50" s="1"/>
  <c r="X26" i="50" l="1"/>
  <c r="AB10" i="50"/>
  <c r="AC12" i="50"/>
  <c r="W48" i="50"/>
  <c r="AB48" i="50" s="1"/>
  <c r="AC14" i="50"/>
  <c r="W49" i="50"/>
  <c r="AB49" i="50" s="1"/>
  <c r="L82" i="50"/>
  <c r="AB26" i="50" l="1"/>
  <c r="X53" i="50" s="1"/>
  <c r="AB54" i="50" s="1"/>
  <c r="W47" i="50"/>
  <c r="AC10" i="50"/>
  <c r="AC26" i="50" s="1"/>
  <c r="K86" i="50"/>
  <c r="X56" i="50"/>
  <c r="AB57" i="50" s="1"/>
  <c r="AB76" i="50" s="1"/>
  <c r="AC40" i="50"/>
  <c r="L86" i="50" l="1"/>
  <c r="AC44" i="50"/>
  <c r="AB68" i="50"/>
  <c r="AC68" i="50" s="1"/>
  <c r="AB71" i="50"/>
  <c r="AC71" i="50" s="1"/>
  <c r="W50" i="50"/>
  <c r="AB47" i="50"/>
  <c r="AC50" i="50" s="1"/>
  <c r="AB77" i="50"/>
  <c r="AC77" i="50" s="1"/>
  <c r="AB66" i="50"/>
  <c r="AC66" i="50" s="1"/>
  <c r="AB70" i="50"/>
  <c r="AC70" i="50" s="1"/>
  <c r="AC76" i="50"/>
  <c r="AB58" i="50"/>
  <c r="AC58" i="50" s="1"/>
  <c r="AB69" i="50"/>
  <c r="AC69" i="50" s="1"/>
  <c r="L87" i="50" l="1"/>
  <c r="AC81" i="50"/>
  <c r="L84" i="50" s="1"/>
  <c r="L94" i="50"/>
  <c r="L90" i="50" l="1"/>
  <c r="L92" i="50" s="1"/>
  <c r="C177" i="49"/>
  <c r="C176" i="49"/>
  <c r="B136" i="49"/>
  <c r="B135" i="49"/>
  <c r="V78" i="49"/>
  <c r="Y77" i="49"/>
  <c r="V77" i="49"/>
  <c r="Y76" i="49"/>
  <c r="V76" i="49"/>
  <c r="G76" i="49"/>
  <c r="I76" i="49" s="1"/>
  <c r="L76" i="49" s="1"/>
  <c r="AB75" i="49"/>
  <c r="G75" i="49"/>
  <c r="I75" i="49" s="1"/>
  <c r="L75" i="49" s="1"/>
  <c r="AB74" i="49"/>
  <c r="Y71" i="49"/>
  <c r="Y70" i="49"/>
  <c r="Y69" i="49"/>
  <c r="Y68" i="49"/>
  <c r="Y66" i="49"/>
  <c r="X65" i="49"/>
  <c r="G65" i="49"/>
  <c r="X64" i="49" s="1"/>
  <c r="X61" i="49"/>
  <c r="X60" i="49"/>
  <c r="J56" i="49"/>
  <c r="AA56" i="49" s="1"/>
  <c r="AA53" i="49"/>
  <c r="Z49" i="49"/>
  <c r="G49" i="49"/>
  <c r="Z48" i="49"/>
  <c r="G48" i="49"/>
  <c r="Z47" i="49"/>
  <c r="G47" i="49"/>
  <c r="X40" i="49"/>
  <c r="K40" i="49"/>
  <c r="X39" i="49"/>
  <c r="AB40" i="49" s="1"/>
  <c r="X37" i="49"/>
  <c r="E37" i="49"/>
  <c r="D37" i="49"/>
  <c r="AB36" i="49"/>
  <c r="AC36" i="49" s="1"/>
  <c r="L36" i="49"/>
  <c r="AB35" i="49"/>
  <c r="AC35" i="49" s="1"/>
  <c r="L35" i="49"/>
  <c r="AC34" i="49"/>
  <c r="AB34" i="49"/>
  <c r="L34" i="49"/>
  <c r="AC33" i="49"/>
  <c r="AB33" i="49"/>
  <c r="L33" i="49"/>
  <c r="AB32" i="49"/>
  <c r="AC32" i="49" s="1"/>
  <c r="L32" i="49"/>
  <c r="AB31" i="49"/>
  <c r="AC31" i="49" s="1"/>
  <c r="L31" i="49"/>
  <c r="AC30" i="49"/>
  <c r="AB30" i="49"/>
  <c r="L30" i="49"/>
  <c r="AC29" i="49"/>
  <c r="AB29" i="49"/>
  <c r="L29" i="49"/>
  <c r="AB28" i="49"/>
  <c r="AC28" i="49" s="1"/>
  <c r="E26" i="49"/>
  <c r="D26" i="49"/>
  <c r="K25" i="49"/>
  <c r="L25" i="49" s="1"/>
  <c r="I23" i="49"/>
  <c r="I24" i="49" s="1"/>
  <c r="K23" i="49"/>
  <c r="L23" i="49" s="1"/>
  <c r="K22" i="49"/>
  <c r="L22" i="49" s="1"/>
  <c r="K21" i="49"/>
  <c r="L21" i="49" s="1"/>
  <c r="I20" i="49"/>
  <c r="I21" i="49" s="1"/>
  <c r="K20" i="49"/>
  <c r="L20" i="49" s="1"/>
  <c r="K19" i="49"/>
  <c r="L19" i="49" s="1"/>
  <c r="K18" i="49"/>
  <c r="L18" i="49" s="1"/>
  <c r="I17" i="49"/>
  <c r="I18" i="49" s="1"/>
  <c r="K17" i="49"/>
  <c r="L17" i="49" s="1"/>
  <c r="K16" i="49"/>
  <c r="L16" i="49" s="1"/>
  <c r="I15" i="49"/>
  <c r="K14" i="49"/>
  <c r="L14" i="49" s="1"/>
  <c r="I13" i="49"/>
  <c r="K12" i="49"/>
  <c r="L12" i="49" s="1"/>
  <c r="I11" i="49"/>
  <c r="G10" i="49"/>
  <c r="AB7" i="49"/>
  <c r="X7" i="49"/>
  <c r="V4" i="49"/>
  <c r="B3" i="49"/>
  <c r="V2" i="49"/>
  <c r="AC37" i="49" l="1"/>
  <c r="Y58" i="49"/>
  <c r="K13" i="49"/>
  <c r="L13" i="49" s="1"/>
  <c r="M11" i="49"/>
  <c r="M15" i="49"/>
  <c r="G37" i="49"/>
  <c r="L28" i="49"/>
  <c r="L37" i="49" s="1"/>
  <c r="G26" i="49"/>
  <c r="K84" i="49" s="1"/>
  <c r="Z75" i="49"/>
  <c r="AC75" i="49" s="1"/>
  <c r="K10" i="49"/>
  <c r="L10" i="49" s="1"/>
  <c r="K11" i="49"/>
  <c r="L11" i="49" s="1"/>
  <c r="K15" i="49"/>
  <c r="L15" i="49" s="1"/>
  <c r="Z74" i="49"/>
  <c r="AC74" i="49" s="1"/>
  <c r="K24" i="49"/>
  <c r="L24" i="49" s="1"/>
  <c r="X47" i="49"/>
  <c r="X48" i="49"/>
  <c r="X49" i="49"/>
  <c r="M13" i="49"/>
  <c r="C48" i="49" l="1"/>
  <c r="K48" i="49" s="1"/>
  <c r="C49" i="49"/>
  <c r="K49" i="49" s="1"/>
  <c r="L40" i="49"/>
  <c r="G56" i="49"/>
  <c r="K57" i="49" s="1"/>
  <c r="K77" i="49" s="1"/>
  <c r="C47" i="49"/>
  <c r="K47" i="49" s="1"/>
  <c r="K26" i="49"/>
  <c r="G53" i="49" s="1"/>
  <c r="K54" i="49" s="1"/>
  <c r="K78" i="49" s="1"/>
  <c r="L78" i="49" s="1"/>
  <c r="X25" i="49"/>
  <c r="AB25" i="49" s="1"/>
  <c r="AC25" i="49" s="1"/>
  <c r="X22" i="49"/>
  <c r="AB22" i="49" s="1"/>
  <c r="AC22" i="49" s="1"/>
  <c r="X19" i="49"/>
  <c r="AB19" i="49" s="1"/>
  <c r="AC19" i="49" s="1"/>
  <c r="X16" i="49"/>
  <c r="AB16" i="49" s="1"/>
  <c r="AC16" i="49" s="1"/>
  <c r="X13" i="49"/>
  <c r="AB13" i="49" s="1"/>
  <c r="AC13" i="49" s="1"/>
  <c r="X12" i="49"/>
  <c r="AB12" i="49" s="1"/>
  <c r="X23" i="49"/>
  <c r="AB23" i="49" s="1"/>
  <c r="AC23" i="49" s="1"/>
  <c r="X20" i="49"/>
  <c r="AB20" i="49" s="1"/>
  <c r="AC20" i="49" s="1"/>
  <c r="X17" i="49"/>
  <c r="AB17" i="49" s="1"/>
  <c r="AC17" i="49" s="1"/>
  <c r="X24" i="49"/>
  <c r="AB24" i="49" s="1"/>
  <c r="AC24" i="49" s="1"/>
  <c r="X21" i="49"/>
  <c r="AB21" i="49" s="1"/>
  <c r="AC21" i="49" s="1"/>
  <c r="X18" i="49"/>
  <c r="AB18" i="49" s="1"/>
  <c r="AC18" i="49" s="1"/>
  <c r="X14" i="49"/>
  <c r="AB14" i="49" s="1"/>
  <c r="X15" i="49"/>
  <c r="AB15" i="49" s="1"/>
  <c r="AC15" i="49" s="1"/>
  <c r="X10" i="49"/>
  <c r="X11" i="49"/>
  <c r="AB11" i="49" s="1"/>
  <c r="AC11" i="49" s="1"/>
  <c r="L26" i="49"/>
  <c r="L44" i="49" s="1"/>
  <c r="K69" i="49"/>
  <c r="L69" i="49" s="1"/>
  <c r="L50" i="49" l="1"/>
  <c r="K59" i="49"/>
  <c r="L59" i="49" s="1"/>
  <c r="K70" i="49"/>
  <c r="L70" i="49" s="1"/>
  <c r="C50" i="49"/>
  <c r="K67" i="49"/>
  <c r="L67" i="49" s="1"/>
  <c r="K71" i="49"/>
  <c r="L71" i="49" s="1"/>
  <c r="K72" i="49"/>
  <c r="L72" i="49" s="1"/>
  <c r="W48" i="49"/>
  <c r="AB48" i="49" s="1"/>
  <c r="AC12" i="49"/>
  <c r="AC14" i="49"/>
  <c r="W49" i="49"/>
  <c r="AB49" i="49" s="1"/>
  <c r="X26" i="49"/>
  <c r="AB10" i="49"/>
  <c r="L82" i="49" l="1"/>
  <c r="K86" i="49" s="1"/>
  <c r="AB26" i="49"/>
  <c r="X53" i="49" s="1"/>
  <c r="AB54" i="49" s="1"/>
  <c r="W47" i="49"/>
  <c r="AC10" i="49"/>
  <c r="AC26" i="49" s="1"/>
  <c r="X56" i="49"/>
  <c r="AB57" i="49" s="1"/>
  <c r="AB76" i="49" s="1"/>
  <c r="AC40" i="49"/>
  <c r="AC44" i="49" l="1"/>
  <c r="AB68" i="49"/>
  <c r="AC68" i="49" s="1"/>
  <c r="AB71" i="49"/>
  <c r="AC71" i="49" s="1"/>
  <c r="W50" i="49"/>
  <c r="AB47" i="49"/>
  <c r="AC50" i="49" s="1"/>
  <c r="L86" i="49"/>
  <c r="AB77" i="49"/>
  <c r="AC77" i="49" s="1"/>
  <c r="AB66" i="49"/>
  <c r="AC66" i="49" s="1"/>
  <c r="AB70" i="49"/>
  <c r="AC70" i="49" s="1"/>
  <c r="AC76" i="49"/>
  <c r="AB69" i="49"/>
  <c r="AC69" i="49" s="1"/>
  <c r="AB58" i="49"/>
  <c r="AC58" i="49" s="1"/>
  <c r="L87" i="49" l="1"/>
  <c r="L94" i="49"/>
  <c r="AC81" i="49"/>
  <c r="L84" i="49" s="1"/>
  <c r="L90" i="49" l="1"/>
  <c r="L92" i="49" s="1"/>
  <c r="C177" i="48"/>
  <c r="C176" i="48"/>
  <c r="B136" i="48"/>
  <c r="B135" i="48"/>
  <c r="V78" i="48"/>
  <c r="Y77" i="48"/>
  <c r="V77" i="48"/>
  <c r="Y76" i="48"/>
  <c r="V76" i="48"/>
  <c r="G76" i="48"/>
  <c r="I76" i="48" s="1"/>
  <c r="L76" i="48" s="1"/>
  <c r="AB75" i="48"/>
  <c r="G75" i="48"/>
  <c r="I75" i="48" s="1"/>
  <c r="L75" i="48" s="1"/>
  <c r="AB74" i="48"/>
  <c r="Y71" i="48"/>
  <c r="Y70" i="48"/>
  <c r="Y69" i="48"/>
  <c r="Y68" i="48"/>
  <c r="Y66" i="48"/>
  <c r="X65" i="48"/>
  <c r="G65" i="48"/>
  <c r="X64" i="48" s="1"/>
  <c r="X61" i="48"/>
  <c r="X60" i="48"/>
  <c r="AA56" i="48"/>
  <c r="J56" i="48"/>
  <c r="AA53" i="48"/>
  <c r="Z49" i="48"/>
  <c r="G49" i="48"/>
  <c r="Z48" i="48"/>
  <c r="G48" i="48"/>
  <c r="Z47" i="48"/>
  <c r="G47" i="48"/>
  <c r="X40" i="48"/>
  <c r="K40" i="48"/>
  <c r="X39" i="48"/>
  <c r="AB40" i="48" s="1"/>
  <c r="X37" i="48"/>
  <c r="E37" i="48"/>
  <c r="D37" i="48"/>
  <c r="AB36" i="48"/>
  <c r="AC36" i="48" s="1"/>
  <c r="L36" i="48"/>
  <c r="AB35" i="48"/>
  <c r="AC35" i="48" s="1"/>
  <c r="L35" i="48"/>
  <c r="AC34" i="48"/>
  <c r="AB34" i="48"/>
  <c r="L34" i="48"/>
  <c r="AC33" i="48"/>
  <c r="AB33" i="48"/>
  <c r="L33" i="48"/>
  <c r="AB32" i="48"/>
  <c r="AC32" i="48" s="1"/>
  <c r="L32" i="48"/>
  <c r="AB31" i="48"/>
  <c r="AC31" i="48" s="1"/>
  <c r="L31" i="48"/>
  <c r="AC30" i="48"/>
  <c r="AB30" i="48"/>
  <c r="L30" i="48"/>
  <c r="AC29" i="48"/>
  <c r="AB29" i="48"/>
  <c r="L29" i="48"/>
  <c r="AB28" i="48"/>
  <c r="AC28" i="48" s="1"/>
  <c r="AC37" i="48" s="1"/>
  <c r="L28" i="48"/>
  <c r="E26" i="48"/>
  <c r="D26" i="48"/>
  <c r="K25" i="48"/>
  <c r="L25" i="48" s="1"/>
  <c r="I23" i="48"/>
  <c r="I24" i="48" s="1"/>
  <c r="K23" i="48"/>
  <c r="L23" i="48" s="1"/>
  <c r="K22" i="48"/>
  <c r="L22" i="48" s="1"/>
  <c r="I20" i="48"/>
  <c r="I21" i="48" s="1"/>
  <c r="K19" i="48"/>
  <c r="L19" i="48" s="1"/>
  <c r="I17" i="48"/>
  <c r="I18" i="48" s="1"/>
  <c r="K16" i="48"/>
  <c r="L16" i="48" s="1"/>
  <c r="I15" i="48"/>
  <c r="K14" i="48"/>
  <c r="L14" i="48" s="1"/>
  <c r="I13" i="48"/>
  <c r="K13" i="48"/>
  <c r="L13" i="48" s="1"/>
  <c r="K12" i="48"/>
  <c r="L12" i="48" s="1"/>
  <c r="I11" i="48"/>
  <c r="G10" i="48"/>
  <c r="AB7" i="48"/>
  <c r="X47" i="48" s="1"/>
  <c r="X7" i="48"/>
  <c r="V4" i="48"/>
  <c r="B3" i="48"/>
  <c r="V2" i="48"/>
  <c r="K18" i="48" l="1"/>
  <c r="L18" i="48" s="1"/>
  <c r="K21" i="48"/>
  <c r="L21" i="48" s="1"/>
  <c r="K17" i="48"/>
  <c r="L17" i="48" s="1"/>
  <c r="K24" i="48"/>
  <c r="L24" i="48" s="1"/>
  <c r="K15" i="48"/>
  <c r="L15" i="48" s="1"/>
  <c r="K20" i="48"/>
  <c r="L20" i="48" s="1"/>
  <c r="M11" i="48"/>
  <c r="Z75" i="48"/>
  <c r="AC75" i="48" s="1"/>
  <c r="K11" i="48"/>
  <c r="L11" i="48" s="1"/>
  <c r="G26" i="48"/>
  <c r="K84" i="48" s="1"/>
  <c r="M15" i="48"/>
  <c r="G37" i="48"/>
  <c r="Z74" i="48"/>
  <c r="AC74" i="48" s="1"/>
  <c r="Y58" i="48"/>
  <c r="M13" i="48"/>
  <c r="X49" i="48"/>
  <c r="K10" i="48"/>
  <c r="L10" i="48" s="1"/>
  <c r="L37" i="48"/>
  <c r="X48" i="48"/>
  <c r="C48" i="48" l="1"/>
  <c r="K48" i="48" s="1"/>
  <c r="C49" i="48"/>
  <c r="K49" i="48" s="1"/>
  <c r="L40" i="48"/>
  <c r="G56" i="48"/>
  <c r="K57" i="48" s="1"/>
  <c r="K77" i="48" s="1"/>
  <c r="L77" i="48" s="1"/>
  <c r="X25" i="48"/>
  <c r="AB25" i="48" s="1"/>
  <c r="AC25" i="48" s="1"/>
  <c r="X22" i="48"/>
  <c r="AB22" i="48" s="1"/>
  <c r="AC22" i="48" s="1"/>
  <c r="X19" i="48"/>
  <c r="AB19" i="48" s="1"/>
  <c r="AC19" i="48" s="1"/>
  <c r="X16" i="48"/>
  <c r="AB16" i="48" s="1"/>
  <c r="AC16" i="48" s="1"/>
  <c r="X13" i="48"/>
  <c r="AB13" i="48" s="1"/>
  <c r="AC13" i="48" s="1"/>
  <c r="X12" i="48"/>
  <c r="AB12" i="48" s="1"/>
  <c r="X23" i="48"/>
  <c r="AB23" i="48" s="1"/>
  <c r="AC23" i="48" s="1"/>
  <c r="X20" i="48"/>
  <c r="AB20" i="48" s="1"/>
  <c r="AC20" i="48" s="1"/>
  <c r="X17" i="48"/>
  <c r="AB17" i="48" s="1"/>
  <c r="AC17" i="48" s="1"/>
  <c r="X24" i="48"/>
  <c r="AB24" i="48" s="1"/>
  <c r="AC24" i="48" s="1"/>
  <c r="X21" i="48"/>
  <c r="AB21" i="48" s="1"/>
  <c r="AC21" i="48" s="1"/>
  <c r="X18" i="48"/>
  <c r="AB18" i="48" s="1"/>
  <c r="AC18" i="48" s="1"/>
  <c r="X15" i="48"/>
  <c r="AB15" i="48" s="1"/>
  <c r="AC15" i="48" s="1"/>
  <c r="X14" i="48"/>
  <c r="AB14" i="48" s="1"/>
  <c r="X11" i="48"/>
  <c r="AB11" i="48" s="1"/>
  <c r="AC11" i="48" s="1"/>
  <c r="X10" i="48"/>
  <c r="C47" i="48"/>
  <c r="L26" i="48"/>
  <c r="K26" i="48"/>
  <c r="G53" i="48" s="1"/>
  <c r="K54" i="48" s="1"/>
  <c r="L44" i="48" l="1"/>
  <c r="K69" i="48"/>
  <c r="L69" i="48" s="1"/>
  <c r="K72" i="48"/>
  <c r="L72" i="48" s="1"/>
  <c r="AC14" i="48"/>
  <c r="W49" i="48"/>
  <c r="AB49" i="48" s="1"/>
  <c r="W48" i="48"/>
  <c r="AB48" i="48" s="1"/>
  <c r="AC12" i="48"/>
  <c r="K47" i="48"/>
  <c r="L50" i="48" s="1"/>
  <c r="C50" i="48"/>
  <c r="X26" i="48"/>
  <c r="AB10" i="48"/>
  <c r="K71" i="48"/>
  <c r="L71" i="48" s="1"/>
  <c r="K70" i="48"/>
  <c r="L70" i="48" s="1"/>
  <c r="K59" i="48"/>
  <c r="L59" i="48" s="1"/>
  <c r="K78" i="48"/>
  <c r="L78" i="48" s="1"/>
  <c r="K67" i="48"/>
  <c r="L67" i="48" s="1"/>
  <c r="L82" i="48" l="1"/>
  <c r="X56" i="48"/>
  <c r="AB57" i="48" s="1"/>
  <c r="AB76" i="48" s="1"/>
  <c r="AC40" i="48"/>
  <c r="AB26" i="48"/>
  <c r="X53" i="48" s="1"/>
  <c r="AB54" i="48" s="1"/>
  <c r="W47" i="48"/>
  <c r="AC10" i="48"/>
  <c r="AC26" i="48" s="1"/>
  <c r="AC44" i="48" l="1"/>
  <c r="W50" i="48"/>
  <c r="AB47" i="48"/>
  <c r="AC50" i="48" s="1"/>
  <c r="AB68" i="48"/>
  <c r="AC68" i="48" s="1"/>
  <c r="AB71" i="48"/>
  <c r="AC71" i="48" s="1"/>
  <c r="AB77" i="48"/>
  <c r="AC77" i="48" s="1"/>
  <c r="AB66" i="48"/>
  <c r="AC66" i="48" s="1"/>
  <c r="AB70" i="48"/>
  <c r="AC70" i="48" s="1"/>
  <c r="AC76" i="48"/>
  <c r="AB69" i="48"/>
  <c r="AC69" i="48" s="1"/>
  <c r="AB58" i="48"/>
  <c r="AC58" i="48" s="1"/>
  <c r="AC81" i="48" l="1"/>
  <c r="L84" i="48" s="1"/>
  <c r="K86" i="48" s="1"/>
  <c r="L86" i="48" s="1"/>
  <c r="L94" i="48" s="1"/>
  <c r="L87" i="48" l="1"/>
  <c r="L90" i="48" l="1"/>
  <c r="L92" i="48" s="1"/>
  <c r="C177" i="46" l="1"/>
  <c r="C176" i="46"/>
  <c r="B136" i="46"/>
  <c r="B135" i="46"/>
  <c r="V78" i="46"/>
  <c r="Y77" i="46"/>
  <c r="V77" i="46"/>
  <c r="Y76" i="46"/>
  <c r="V76" i="46"/>
  <c r="G76" i="46"/>
  <c r="I76" i="46" s="1"/>
  <c r="L76" i="46" s="1"/>
  <c r="AB75" i="46"/>
  <c r="G75" i="46"/>
  <c r="I75" i="46" s="1"/>
  <c r="L75" i="46" s="1"/>
  <c r="AB74" i="46"/>
  <c r="Y71" i="46"/>
  <c r="Y70" i="46"/>
  <c r="Y69" i="46"/>
  <c r="Y68" i="46"/>
  <c r="Y66" i="46"/>
  <c r="X65" i="46"/>
  <c r="G65" i="46"/>
  <c r="X64" i="46" s="1"/>
  <c r="X61" i="46"/>
  <c r="X60" i="46"/>
  <c r="J56" i="46"/>
  <c r="AA56" i="46" s="1"/>
  <c r="AA53" i="46"/>
  <c r="Z49" i="46"/>
  <c r="G49" i="46"/>
  <c r="Z48" i="46"/>
  <c r="G48" i="46"/>
  <c r="Z47" i="46"/>
  <c r="G47" i="46"/>
  <c r="X40" i="46"/>
  <c r="K40" i="46"/>
  <c r="X39" i="46"/>
  <c r="X37" i="46"/>
  <c r="E37" i="46"/>
  <c r="D37" i="46"/>
  <c r="AB36" i="46"/>
  <c r="AC36" i="46" s="1"/>
  <c r="L36" i="46"/>
  <c r="AC35" i="46"/>
  <c r="AB35" i="46"/>
  <c r="L35" i="46"/>
  <c r="AC34" i="46"/>
  <c r="AB34" i="46"/>
  <c r="L34" i="46"/>
  <c r="AB33" i="46"/>
  <c r="AC33" i="46" s="1"/>
  <c r="L33" i="46"/>
  <c r="AB32" i="46"/>
  <c r="AC32" i="46" s="1"/>
  <c r="L32" i="46"/>
  <c r="AC31" i="46"/>
  <c r="AB31" i="46"/>
  <c r="L31" i="46"/>
  <c r="AC30" i="46"/>
  <c r="AB30" i="46"/>
  <c r="L30" i="46"/>
  <c r="AB29" i="46"/>
  <c r="AC29" i="46" s="1"/>
  <c r="L29" i="46"/>
  <c r="AB28" i="46"/>
  <c r="AC28" i="46" s="1"/>
  <c r="L28" i="46"/>
  <c r="E26" i="46"/>
  <c r="D26" i="46"/>
  <c r="K25" i="46"/>
  <c r="L25" i="46" s="1"/>
  <c r="I24" i="46"/>
  <c r="I23" i="46"/>
  <c r="K23" i="46"/>
  <c r="L23" i="46" s="1"/>
  <c r="K22" i="46"/>
  <c r="L22" i="46" s="1"/>
  <c r="I20" i="46"/>
  <c r="I21" i="46" s="1"/>
  <c r="K20" i="46"/>
  <c r="L20" i="46" s="1"/>
  <c r="K19" i="46"/>
  <c r="L19" i="46" s="1"/>
  <c r="I17" i="46"/>
  <c r="I18" i="46" s="1"/>
  <c r="K16" i="46"/>
  <c r="L16" i="46" s="1"/>
  <c r="I15" i="46"/>
  <c r="K14" i="46"/>
  <c r="L14" i="46" s="1"/>
  <c r="I13" i="46"/>
  <c r="K13" i="46"/>
  <c r="L13" i="46" s="1"/>
  <c r="K12" i="46"/>
  <c r="L12" i="46" s="1"/>
  <c r="I11" i="46"/>
  <c r="G10" i="46"/>
  <c r="AB7" i="46"/>
  <c r="X47" i="46" s="1"/>
  <c r="X7" i="46"/>
  <c r="V4" i="46"/>
  <c r="B3" i="46"/>
  <c r="V2" i="46"/>
  <c r="AC37" i="46" l="1"/>
  <c r="K18" i="46"/>
  <c r="L18" i="46" s="1"/>
  <c r="K21" i="46"/>
  <c r="L21" i="46" s="1"/>
  <c r="AB40" i="46"/>
  <c r="K17" i="46"/>
  <c r="L17" i="46" s="1"/>
  <c r="K24" i="46"/>
  <c r="L24" i="46" s="1"/>
  <c r="M11" i="46"/>
  <c r="Y58" i="46"/>
  <c r="M15" i="46"/>
  <c r="Z75" i="46"/>
  <c r="AC75" i="46" s="1"/>
  <c r="K15" i="46"/>
  <c r="L15" i="46" s="1"/>
  <c r="K11" i="46"/>
  <c r="L11" i="46" s="1"/>
  <c r="G26" i="46"/>
  <c r="G56" i="46" s="1"/>
  <c r="K57" i="46" s="1"/>
  <c r="K77" i="46" s="1"/>
  <c r="G37" i="46"/>
  <c r="Z74" i="46"/>
  <c r="AC74" i="46" s="1"/>
  <c r="X49" i="46"/>
  <c r="M13" i="46"/>
  <c r="K10" i="46"/>
  <c r="L10" i="46" s="1"/>
  <c r="L37" i="46"/>
  <c r="X48" i="46"/>
  <c r="C48" i="46" l="1"/>
  <c r="K48" i="46" s="1"/>
  <c r="C49" i="46"/>
  <c r="K49" i="46" s="1"/>
  <c r="L40" i="46"/>
  <c r="K84" i="46"/>
  <c r="X22" i="46" s="1"/>
  <c r="AB22" i="46" s="1"/>
  <c r="AC22" i="46" s="1"/>
  <c r="K69" i="46"/>
  <c r="L69" i="46" s="1"/>
  <c r="K72" i="46"/>
  <c r="L72" i="46" s="1"/>
  <c r="C47" i="46"/>
  <c r="L26" i="46"/>
  <c r="L44" i="46" s="1"/>
  <c r="K26" i="46"/>
  <c r="G53" i="46" s="1"/>
  <c r="K54" i="46" s="1"/>
  <c r="X10" i="46" l="1"/>
  <c r="AB10" i="46" s="1"/>
  <c r="X21" i="46"/>
  <c r="AB21" i="46" s="1"/>
  <c r="AC21" i="46" s="1"/>
  <c r="X24" i="46"/>
  <c r="AB24" i="46" s="1"/>
  <c r="AC24" i="46" s="1"/>
  <c r="X12" i="46"/>
  <c r="AB12" i="46" s="1"/>
  <c r="AC12" i="46" s="1"/>
  <c r="X11" i="46"/>
  <c r="AB11" i="46" s="1"/>
  <c r="AC11" i="46" s="1"/>
  <c r="X14" i="46"/>
  <c r="AB14" i="46" s="1"/>
  <c r="AC14" i="46" s="1"/>
  <c r="X13" i="46"/>
  <c r="AB13" i="46" s="1"/>
  <c r="AC13" i="46" s="1"/>
  <c r="X15" i="46"/>
  <c r="AB15" i="46" s="1"/>
  <c r="AC15" i="46" s="1"/>
  <c r="X20" i="46"/>
  <c r="AB20" i="46" s="1"/>
  <c r="AC20" i="46" s="1"/>
  <c r="X16" i="46"/>
  <c r="AB16" i="46" s="1"/>
  <c r="AC16" i="46" s="1"/>
  <c r="X18" i="46"/>
  <c r="AB18" i="46" s="1"/>
  <c r="AC18" i="46" s="1"/>
  <c r="X23" i="46"/>
  <c r="AB23" i="46" s="1"/>
  <c r="AC23" i="46" s="1"/>
  <c r="X25" i="46"/>
  <c r="AB25" i="46" s="1"/>
  <c r="AC25" i="46" s="1"/>
  <c r="X17" i="46"/>
  <c r="AB17" i="46" s="1"/>
  <c r="AC17" i="46" s="1"/>
  <c r="X19" i="46"/>
  <c r="AB19" i="46" s="1"/>
  <c r="AC19" i="46" s="1"/>
  <c r="K47" i="46"/>
  <c r="L50" i="46" s="1"/>
  <c r="C50" i="46"/>
  <c r="K71" i="46"/>
  <c r="L71" i="46" s="1"/>
  <c r="K70" i="46"/>
  <c r="L70" i="46" s="1"/>
  <c r="K59" i="46"/>
  <c r="L59" i="46" s="1"/>
  <c r="K78" i="46"/>
  <c r="L78" i="46" s="1"/>
  <c r="K67" i="46"/>
  <c r="L67" i="46" s="1"/>
  <c r="X26" i="46" l="1"/>
  <c r="X56" i="46" s="1"/>
  <c r="AB57" i="46" s="1"/>
  <c r="AB76" i="46" s="1"/>
  <c r="W48" i="46"/>
  <c r="AB48" i="46" s="1"/>
  <c r="W49" i="46"/>
  <c r="AB49" i="46" s="1"/>
  <c r="L82" i="46"/>
  <c r="AB26" i="46"/>
  <c r="X53" i="46" s="1"/>
  <c r="AB54" i="46" s="1"/>
  <c r="W47" i="46"/>
  <c r="AC10" i="46"/>
  <c r="AC26" i="46" s="1"/>
  <c r="AC40" i="46" l="1"/>
  <c r="AC44" i="46" s="1"/>
  <c r="W50" i="46"/>
  <c r="AB47" i="46"/>
  <c r="AC50" i="46" s="1"/>
  <c r="AB77" i="46"/>
  <c r="AC77" i="46" s="1"/>
  <c r="AB66" i="46"/>
  <c r="AC66" i="46" s="1"/>
  <c r="AB70" i="46"/>
  <c r="AC70" i="46" s="1"/>
  <c r="AC76" i="46"/>
  <c r="AB69" i="46"/>
  <c r="AC69" i="46" s="1"/>
  <c r="AB58" i="46"/>
  <c r="AC58" i="46" s="1"/>
  <c r="AB68" i="46"/>
  <c r="AC68" i="46" s="1"/>
  <c r="AB71" i="46"/>
  <c r="AC71" i="46" s="1"/>
  <c r="AC81" i="46" l="1"/>
  <c r="L84" i="46" s="1"/>
  <c r="K86" i="46" s="1"/>
  <c r="L86" i="46" s="1"/>
  <c r="L87" i="46" l="1"/>
  <c r="L94" i="46"/>
  <c r="L90" i="46" l="1"/>
  <c r="L92" i="46" s="1"/>
  <c r="C177" i="45"/>
  <c r="C176" i="45"/>
  <c r="B136" i="45"/>
  <c r="B135" i="45"/>
  <c r="V78" i="45"/>
  <c r="Y77" i="45"/>
  <c r="V77" i="45"/>
  <c r="Y76" i="45"/>
  <c r="V76" i="45"/>
  <c r="G76" i="45"/>
  <c r="I76" i="45" s="1"/>
  <c r="L76" i="45" s="1"/>
  <c r="AB75" i="45"/>
  <c r="G75" i="45"/>
  <c r="I75" i="45" s="1"/>
  <c r="L75" i="45" s="1"/>
  <c r="AB74" i="45"/>
  <c r="Y71" i="45"/>
  <c r="Y70" i="45"/>
  <c r="Y69" i="45"/>
  <c r="Y68" i="45"/>
  <c r="Y66" i="45"/>
  <c r="X65" i="45"/>
  <c r="G65" i="45"/>
  <c r="X64" i="45" s="1"/>
  <c r="X61" i="45"/>
  <c r="X60" i="45"/>
  <c r="J56" i="45"/>
  <c r="AA56" i="45" s="1"/>
  <c r="AA53" i="45"/>
  <c r="Z49" i="45"/>
  <c r="G49" i="45"/>
  <c r="Z48" i="45"/>
  <c r="G48" i="45"/>
  <c r="Z47" i="45"/>
  <c r="G47" i="45"/>
  <c r="X40" i="45"/>
  <c r="K40" i="45"/>
  <c r="X39" i="45"/>
  <c r="X37" i="45"/>
  <c r="E37" i="45"/>
  <c r="D37" i="45"/>
  <c r="AB36" i="45"/>
  <c r="AC36" i="45" s="1"/>
  <c r="L36" i="45"/>
  <c r="AC35" i="45"/>
  <c r="AB35" i="45"/>
  <c r="L35" i="45"/>
  <c r="AC34" i="45"/>
  <c r="AB34" i="45"/>
  <c r="L34" i="45"/>
  <c r="AB33" i="45"/>
  <c r="AC33" i="45" s="1"/>
  <c r="L33" i="45"/>
  <c r="AB32" i="45"/>
  <c r="AC32" i="45" s="1"/>
  <c r="L32" i="45"/>
  <c r="AC31" i="45"/>
  <c r="AB31" i="45"/>
  <c r="L31" i="45"/>
  <c r="AC30" i="45"/>
  <c r="AB30" i="45"/>
  <c r="L30" i="45"/>
  <c r="AB29" i="45"/>
  <c r="AC29" i="45" s="1"/>
  <c r="L29" i="45"/>
  <c r="AB28" i="45"/>
  <c r="AC28" i="45" s="1"/>
  <c r="L28" i="45"/>
  <c r="E26" i="45"/>
  <c r="D26" i="45"/>
  <c r="K25" i="45"/>
  <c r="L25" i="45" s="1"/>
  <c r="I24" i="45"/>
  <c r="I23" i="45"/>
  <c r="K23" i="45"/>
  <c r="L23" i="45" s="1"/>
  <c r="K22" i="45"/>
  <c r="L22" i="45" s="1"/>
  <c r="I20" i="45"/>
  <c r="I21" i="45" s="1"/>
  <c r="K20" i="45"/>
  <c r="L20" i="45" s="1"/>
  <c r="K19" i="45"/>
  <c r="L19" i="45" s="1"/>
  <c r="I17" i="45"/>
  <c r="I18" i="45" s="1"/>
  <c r="K16" i="45"/>
  <c r="L16" i="45" s="1"/>
  <c r="I15" i="45"/>
  <c r="K14" i="45"/>
  <c r="L14" i="45" s="1"/>
  <c r="I13" i="45"/>
  <c r="K13" i="45"/>
  <c r="L13" i="45" s="1"/>
  <c r="K12" i="45"/>
  <c r="L12" i="45" s="1"/>
  <c r="I11" i="45"/>
  <c r="G10" i="45"/>
  <c r="AB7" i="45"/>
  <c r="X7" i="45"/>
  <c r="V4" i="45"/>
  <c r="B3" i="45"/>
  <c r="V2" i="45"/>
  <c r="K18" i="45" l="1"/>
  <c r="L18" i="45" s="1"/>
  <c r="K21" i="45"/>
  <c r="L21" i="45" s="1"/>
  <c r="AB40" i="45"/>
  <c r="K17" i="45"/>
  <c r="L17" i="45" s="1"/>
  <c r="K24" i="45"/>
  <c r="L24" i="45" s="1"/>
  <c r="M11" i="45"/>
  <c r="M15" i="45"/>
  <c r="K15" i="45"/>
  <c r="L15" i="45" s="1"/>
  <c r="K11" i="45"/>
  <c r="L11" i="45" s="1"/>
  <c r="G37" i="45"/>
  <c r="X47" i="45"/>
  <c r="X48" i="45"/>
  <c r="X49" i="45"/>
  <c r="G26" i="45"/>
  <c r="L40" i="45" s="1"/>
  <c r="Z75" i="45"/>
  <c r="AC75" i="45" s="1"/>
  <c r="AC37" i="45"/>
  <c r="Z74" i="45"/>
  <c r="AC74" i="45" s="1"/>
  <c r="Y58" i="45"/>
  <c r="L37" i="45"/>
  <c r="M13" i="45"/>
  <c r="K10" i="45"/>
  <c r="L10" i="45" s="1"/>
  <c r="C48" i="45" l="1"/>
  <c r="K48" i="45" s="1"/>
  <c r="C49" i="45"/>
  <c r="K49" i="45" s="1"/>
  <c r="K84" i="45"/>
  <c r="G56" i="45"/>
  <c r="K57" i="45" s="1"/>
  <c r="K77" i="45" s="1"/>
  <c r="L77" i="45" s="1"/>
  <c r="C47" i="45"/>
  <c r="L26" i="45"/>
  <c r="K26" i="45"/>
  <c r="G53" i="45" s="1"/>
  <c r="K54" i="45" s="1"/>
  <c r="L44" i="45" l="1"/>
  <c r="K47" i="45"/>
  <c r="L50" i="45" s="1"/>
  <c r="C50" i="45"/>
  <c r="K69" i="45"/>
  <c r="L69" i="45" s="1"/>
  <c r="K72" i="45"/>
  <c r="L72" i="45" s="1"/>
  <c r="K71" i="45"/>
  <c r="L71" i="45" s="1"/>
  <c r="K70" i="45"/>
  <c r="L70" i="45" s="1"/>
  <c r="K59" i="45"/>
  <c r="L59" i="45" s="1"/>
  <c r="K78" i="45"/>
  <c r="L78" i="45" s="1"/>
  <c r="K67" i="45"/>
  <c r="L67" i="45" s="1"/>
  <c r="X22" i="45"/>
  <c r="AB22" i="45" s="1"/>
  <c r="AC22" i="45" s="1"/>
  <c r="X13" i="45"/>
  <c r="AB13" i="45" s="1"/>
  <c r="AC13" i="45" s="1"/>
  <c r="X12" i="45"/>
  <c r="AB12" i="45" s="1"/>
  <c r="X23" i="45"/>
  <c r="AB23" i="45" s="1"/>
  <c r="AC23" i="45" s="1"/>
  <c r="X17" i="45"/>
  <c r="AB17" i="45" s="1"/>
  <c r="AC17" i="45" s="1"/>
  <c r="X25" i="45"/>
  <c r="AB25" i="45" s="1"/>
  <c r="AC25" i="45" s="1"/>
  <c r="X19" i="45"/>
  <c r="AB19" i="45" s="1"/>
  <c r="AC19" i="45" s="1"/>
  <c r="X16" i="45"/>
  <c r="AB16" i="45" s="1"/>
  <c r="AC16" i="45" s="1"/>
  <c r="X20" i="45"/>
  <c r="AB20" i="45" s="1"/>
  <c r="AC20" i="45" s="1"/>
  <c r="X21" i="45"/>
  <c r="AB21" i="45" s="1"/>
  <c r="AC21" i="45" s="1"/>
  <c r="X24" i="45"/>
  <c r="AB24" i="45" s="1"/>
  <c r="AC24" i="45" s="1"/>
  <c r="X18" i="45"/>
  <c r="AB18" i="45" s="1"/>
  <c r="AC18" i="45" s="1"/>
  <c r="X14" i="45"/>
  <c r="AB14" i="45" s="1"/>
  <c r="X10" i="45"/>
  <c r="X15" i="45"/>
  <c r="AB15" i="45" s="1"/>
  <c r="AC15" i="45" s="1"/>
  <c r="X11" i="45"/>
  <c r="AB11" i="45" s="1"/>
  <c r="AC11" i="45" s="1"/>
  <c r="L82" i="45" l="1"/>
  <c r="W48" i="45"/>
  <c r="AB48" i="45" s="1"/>
  <c r="AC12" i="45"/>
  <c r="X26" i="45"/>
  <c r="AB10" i="45"/>
  <c r="AC14" i="45"/>
  <c r="W49" i="45"/>
  <c r="AB49" i="45" s="1"/>
  <c r="X56" i="45" l="1"/>
  <c r="AB57" i="45" s="1"/>
  <c r="AB76" i="45" s="1"/>
  <c r="AC40" i="45"/>
  <c r="AB26" i="45"/>
  <c r="X53" i="45" s="1"/>
  <c r="AB54" i="45" s="1"/>
  <c r="AC10" i="45"/>
  <c r="AC26" i="45" s="1"/>
  <c r="W47" i="45"/>
  <c r="AB70" i="45" l="1"/>
  <c r="AC70" i="45" s="1"/>
  <c r="AB77" i="45"/>
  <c r="AC77" i="45" s="1"/>
  <c r="AB66" i="45"/>
  <c r="AC66" i="45" s="1"/>
  <c r="AC76" i="45"/>
  <c r="AB58" i="45"/>
  <c r="AC58" i="45" s="1"/>
  <c r="AB69" i="45"/>
  <c r="AC69" i="45" s="1"/>
  <c r="W50" i="45"/>
  <c r="AB47" i="45"/>
  <c r="AC50" i="45" s="1"/>
  <c r="AC44" i="45"/>
  <c r="AB68" i="45"/>
  <c r="AC68" i="45" s="1"/>
  <c r="AB71" i="45"/>
  <c r="AC71" i="45" s="1"/>
  <c r="AC81" i="45" l="1"/>
  <c r="L84" i="45" s="1"/>
  <c r="K86" i="45" s="1"/>
  <c r="L86" i="45" l="1"/>
  <c r="L87" i="45" l="1"/>
  <c r="L94" i="45"/>
  <c r="L90" i="45" l="1"/>
  <c r="L92" i="45" s="1"/>
  <c r="C177" i="44"/>
  <c r="C176" i="44"/>
  <c r="B136" i="44"/>
  <c r="B135" i="44"/>
  <c r="V78" i="44"/>
  <c r="Y77" i="44"/>
  <c r="V77" i="44"/>
  <c r="Y76" i="44"/>
  <c r="V76" i="44"/>
  <c r="G76" i="44"/>
  <c r="I76" i="44" s="1"/>
  <c r="L76" i="44" s="1"/>
  <c r="AB75" i="44"/>
  <c r="G75" i="44"/>
  <c r="I75" i="44" s="1"/>
  <c r="L75" i="44" s="1"/>
  <c r="AB74" i="44"/>
  <c r="Y71" i="44"/>
  <c r="Y70" i="44"/>
  <c r="Y69" i="44"/>
  <c r="Y68" i="44"/>
  <c r="Y66" i="44"/>
  <c r="X65" i="44"/>
  <c r="G65" i="44"/>
  <c r="X64" i="44" s="1"/>
  <c r="X61" i="44"/>
  <c r="X60" i="44"/>
  <c r="J56" i="44"/>
  <c r="AA56" i="44" s="1"/>
  <c r="AA53" i="44"/>
  <c r="Z49" i="44"/>
  <c r="G49" i="44"/>
  <c r="Z48" i="44"/>
  <c r="G48" i="44"/>
  <c r="Z47" i="44"/>
  <c r="G47" i="44"/>
  <c r="X40" i="44"/>
  <c r="K40" i="44"/>
  <c r="X39" i="44"/>
  <c r="AB40" i="44" s="1"/>
  <c r="X37" i="44"/>
  <c r="E37" i="44"/>
  <c r="D37" i="44"/>
  <c r="AB36" i="44"/>
  <c r="AC36" i="44" s="1"/>
  <c r="L36" i="44"/>
  <c r="AB35" i="44"/>
  <c r="AC35" i="44" s="1"/>
  <c r="L35" i="44"/>
  <c r="AC34" i="44"/>
  <c r="AB34" i="44"/>
  <c r="L34" i="44"/>
  <c r="AC33" i="44"/>
  <c r="AB33" i="44"/>
  <c r="L33" i="44"/>
  <c r="AB32" i="44"/>
  <c r="AC32" i="44" s="1"/>
  <c r="L32" i="44"/>
  <c r="AB31" i="44"/>
  <c r="AC31" i="44" s="1"/>
  <c r="L31" i="44"/>
  <c r="AC30" i="44"/>
  <c r="AB30" i="44"/>
  <c r="L30" i="44"/>
  <c r="AC29" i="44"/>
  <c r="AB29" i="44"/>
  <c r="L29" i="44"/>
  <c r="AB28" i="44"/>
  <c r="AC28" i="44" s="1"/>
  <c r="L28" i="44"/>
  <c r="E26" i="44"/>
  <c r="D26" i="44"/>
  <c r="K25" i="44"/>
  <c r="L25" i="44" s="1"/>
  <c r="I23" i="44"/>
  <c r="I24" i="44" s="1"/>
  <c r="K23" i="44"/>
  <c r="L23" i="44" s="1"/>
  <c r="K22" i="44"/>
  <c r="L22" i="44" s="1"/>
  <c r="I20" i="44"/>
  <c r="I21" i="44" s="1"/>
  <c r="K19" i="44"/>
  <c r="L19" i="44" s="1"/>
  <c r="I17" i="44"/>
  <c r="I18" i="44" s="1"/>
  <c r="K16" i="44"/>
  <c r="L16" i="44" s="1"/>
  <c r="I15" i="44"/>
  <c r="K14" i="44"/>
  <c r="L14" i="44" s="1"/>
  <c r="I13" i="44"/>
  <c r="K13" i="44"/>
  <c r="L13" i="44" s="1"/>
  <c r="K12" i="44"/>
  <c r="L12" i="44" s="1"/>
  <c r="I11" i="44"/>
  <c r="K11" i="44"/>
  <c r="L11" i="44" s="1"/>
  <c r="G10" i="44"/>
  <c r="AB7" i="44"/>
  <c r="X47" i="44" s="1"/>
  <c r="X7" i="44"/>
  <c r="V4" i="44"/>
  <c r="B3" i="44"/>
  <c r="V2" i="44"/>
  <c r="AC37" i="44" l="1"/>
  <c r="K18" i="44"/>
  <c r="L18" i="44" s="1"/>
  <c r="K21" i="44"/>
  <c r="L21" i="44" s="1"/>
  <c r="X49" i="44"/>
  <c r="K17" i="44"/>
  <c r="L17" i="44" s="1"/>
  <c r="K24" i="44"/>
  <c r="L24" i="44" s="1"/>
  <c r="K20" i="44"/>
  <c r="L20" i="44" s="1"/>
  <c r="Y58" i="44"/>
  <c r="M15" i="44"/>
  <c r="G26" i="44"/>
  <c r="G56" i="44" s="1"/>
  <c r="K57" i="44" s="1"/>
  <c r="K77" i="44" s="1"/>
  <c r="L77" i="44" s="1"/>
  <c r="Z75" i="44"/>
  <c r="AC75" i="44" s="1"/>
  <c r="K15" i="44"/>
  <c r="L15" i="44" s="1"/>
  <c r="G37" i="44"/>
  <c r="M11" i="44"/>
  <c r="Z74" i="44"/>
  <c r="AC74" i="44" s="1"/>
  <c r="L37" i="44"/>
  <c r="X48" i="44"/>
  <c r="M13" i="44"/>
  <c r="K10" i="44"/>
  <c r="L10" i="44" s="1"/>
  <c r="C48" i="44" l="1"/>
  <c r="K48" i="44" s="1"/>
  <c r="C49" i="44"/>
  <c r="K49" i="44" s="1"/>
  <c r="L40" i="44"/>
  <c r="K84" i="44"/>
  <c r="X25" i="44" s="1"/>
  <c r="AB25" i="44" s="1"/>
  <c r="AC25" i="44" s="1"/>
  <c r="C47" i="44"/>
  <c r="L26" i="44"/>
  <c r="K26" i="44"/>
  <c r="G53" i="44" s="1"/>
  <c r="K54" i="44" s="1"/>
  <c r="K69" i="44"/>
  <c r="L69" i="44" s="1"/>
  <c r="K72" i="44"/>
  <c r="L72" i="44" s="1"/>
  <c r="L44" i="44" l="1"/>
  <c r="X20" i="44"/>
  <c r="AB20" i="44" s="1"/>
  <c r="AC20" i="44" s="1"/>
  <c r="X10" i="44"/>
  <c r="AB10" i="44" s="1"/>
  <c r="X21" i="44"/>
  <c r="AB21" i="44" s="1"/>
  <c r="AC21" i="44" s="1"/>
  <c r="X17" i="44"/>
  <c r="AB17" i="44" s="1"/>
  <c r="AC17" i="44" s="1"/>
  <c r="X14" i="44"/>
  <c r="AB14" i="44" s="1"/>
  <c r="AC14" i="44" s="1"/>
  <c r="X16" i="44"/>
  <c r="AB16" i="44" s="1"/>
  <c r="AC16" i="44" s="1"/>
  <c r="X23" i="44"/>
  <c r="AB23" i="44" s="1"/>
  <c r="AC23" i="44" s="1"/>
  <c r="X11" i="44"/>
  <c r="AB11" i="44" s="1"/>
  <c r="AC11" i="44" s="1"/>
  <c r="X15" i="44"/>
  <c r="AB15" i="44" s="1"/>
  <c r="AC15" i="44" s="1"/>
  <c r="X12" i="44"/>
  <c r="AB12" i="44" s="1"/>
  <c r="AC12" i="44" s="1"/>
  <c r="X22" i="44"/>
  <c r="AB22" i="44" s="1"/>
  <c r="AC22" i="44" s="1"/>
  <c r="X18" i="44"/>
  <c r="AB18" i="44" s="1"/>
  <c r="AC18" i="44" s="1"/>
  <c r="X24" i="44"/>
  <c r="AB24" i="44" s="1"/>
  <c r="AC24" i="44" s="1"/>
  <c r="X13" i="44"/>
  <c r="AB13" i="44" s="1"/>
  <c r="AC13" i="44" s="1"/>
  <c r="X19" i="44"/>
  <c r="AB19" i="44" s="1"/>
  <c r="AC19" i="44" s="1"/>
  <c r="K71" i="44"/>
  <c r="L71" i="44" s="1"/>
  <c r="K70" i="44"/>
  <c r="L70" i="44" s="1"/>
  <c r="K59" i="44"/>
  <c r="L59" i="44" s="1"/>
  <c r="K78" i="44"/>
  <c r="L78" i="44" s="1"/>
  <c r="K67" i="44"/>
  <c r="L67" i="44" s="1"/>
  <c r="K47" i="44"/>
  <c r="L50" i="44" s="1"/>
  <c r="C50" i="44"/>
  <c r="W49" i="44" l="1"/>
  <c r="AB49" i="44" s="1"/>
  <c r="L82" i="44"/>
  <c r="K86" i="44" s="1"/>
  <c r="X26" i="44"/>
  <c r="AC40" i="44" s="1"/>
  <c r="W48" i="44"/>
  <c r="AB48" i="44" s="1"/>
  <c r="AB26" i="44"/>
  <c r="X53" i="44" s="1"/>
  <c r="AB54" i="44" s="1"/>
  <c r="W47" i="44"/>
  <c r="AC10" i="44"/>
  <c r="AC26" i="44" s="1"/>
  <c r="X56" i="44" l="1"/>
  <c r="AB57" i="44" s="1"/>
  <c r="AB76" i="44" s="1"/>
  <c r="AC76" i="44" s="1"/>
  <c r="W50" i="44"/>
  <c r="AB47" i="44"/>
  <c r="AC50" i="44" s="1"/>
  <c r="AB70" i="44"/>
  <c r="AC70" i="44" s="1"/>
  <c r="AB77" i="44"/>
  <c r="AC77" i="44" s="1"/>
  <c r="AB66" i="44"/>
  <c r="AC66" i="44" s="1"/>
  <c r="AB69" i="44"/>
  <c r="AC69" i="44" s="1"/>
  <c r="AB58" i="44"/>
  <c r="AC58" i="44" s="1"/>
  <c r="L86" i="44"/>
  <c r="AC44" i="44"/>
  <c r="AB71" i="44" l="1"/>
  <c r="AC71" i="44" s="1"/>
  <c r="AB68" i="44"/>
  <c r="AC68" i="44" s="1"/>
  <c r="L87" i="44"/>
  <c r="L94" i="44"/>
  <c r="AC81" i="44" l="1"/>
  <c r="L84" i="44" s="1"/>
  <c r="L90" i="44"/>
  <c r="L92" i="44" s="1"/>
  <c r="C177" i="43"/>
  <c r="C176" i="43"/>
  <c r="B136" i="43"/>
  <c r="B135" i="43"/>
  <c r="V78" i="43"/>
  <c r="Y77" i="43"/>
  <c r="V77" i="43"/>
  <c r="Y76" i="43"/>
  <c r="V76" i="43"/>
  <c r="G76" i="43"/>
  <c r="I76" i="43" s="1"/>
  <c r="L76" i="43" s="1"/>
  <c r="AB75" i="43"/>
  <c r="G75" i="43"/>
  <c r="I75" i="43" s="1"/>
  <c r="L75" i="43" s="1"/>
  <c r="AB74" i="43"/>
  <c r="Y71" i="43"/>
  <c r="Y70" i="43"/>
  <c r="Y69" i="43"/>
  <c r="Y68" i="43"/>
  <c r="Y66" i="43"/>
  <c r="X65" i="43"/>
  <c r="G65" i="43"/>
  <c r="X64" i="43" s="1"/>
  <c r="X61" i="43"/>
  <c r="X60" i="43"/>
  <c r="J56" i="43"/>
  <c r="AA56" i="43" s="1"/>
  <c r="AA53" i="43"/>
  <c r="Z49" i="43"/>
  <c r="G49" i="43"/>
  <c r="Z48" i="43"/>
  <c r="G48" i="43"/>
  <c r="Z47" i="43"/>
  <c r="G47" i="43"/>
  <c r="X40" i="43"/>
  <c r="K40" i="43"/>
  <c r="X39" i="43"/>
  <c r="X37" i="43"/>
  <c r="E37" i="43"/>
  <c r="D37" i="43"/>
  <c r="AB36" i="43"/>
  <c r="AC36" i="43" s="1"/>
  <c r="L36" i="43"/>
  <c r="AC35" i="43"/>
  <c r="AB35" i="43"/>
  <c r="L35" i="43"/>
  <c r="AB34" i="43"/>
  <c r="AC34" i="43" s="1"/>
  <c r="L34" i="43"/>
  <c r="AB33" i="43"/>
  <c r="AC33" i="43" s="1"/>
  <c r="L33" i="43"/>
  <c r="AB32" i="43"/>
  <c r="AC32" i="43" s="1"/>
  <c r="L32" i="43"/>
  <c r="AC31" i="43"/>
  <c r="AB31" i="43"/>
  <c r="L31" i="43"/>
  <c r="AB30" i="43"/>
  <c r="AC30" i="43" s="1"/>
  <c r="L30" i="43"/>
  <c r="AB29" i="43"/>
  <c r="AC29" i="43" s="1"/>
  <c r="L29" i="43"/>
  <c r="AC28" i="43"/>
  <c r="AB28" i="43"/>
  <c r="L28" i="43"/>
  <c r="E26" i="43"/>
  <c r="D26" i="43"/>
  <c r="K25" i="43"/>
  <c r="L25" i="43" s="1"/>
  <c r="I23" i="43"/>
  <c r="I24" i="43" s="1"/>
  <c r="K23" i="43"/>
  <c r="L23" i="43" s="1"/>
  <c r="K22" i="43"/>
  <c r="L22" i="43" s="1"/>
  <c r="I21" i="43"/>
  <c r="I20" i="43"/>
  <c r="K20" i="43"/>
  <c r="L20" i="43" s="1"/>
  <c r="K19" i="43"/>
  <c r="L19" i="43" s="1"/>
  <c r="I17" i="43"/>
  <c r="I18" i="43" s="1"/>
  <c r="K17" i="43"/>
  <c r="L17" i="43" s="1"/>
  <c r="K16" i="43"/>
  <c r="L16" i="43" s="1"/>
  <c r="I15" i="43"/>
  <c r="K15" i="43"/>
  <c r="L15" i="43" s="1"/>
  <c r="K14" i="43"/>
  <c r="L14" i="43" s="1"/>
  <c r="I13" i="43"/>
  <c r="K12" i="43"/>
  <c r="L12" i="43" s="1"/>
  <c r="I11" i="43"/>
  <c r="G10" i="43"/>
  <c r="AB7" i="43"/>
  <c r="X47" i="43" s="1"/>
  <c r="X7" i="43"/>
  <c r="V4" i="43"/>
  <c r="B3" i="43"/>
  <c r="V2" i="43"/>
  <c r="AC37" i="43" l="1"/>
  <c r="X49" i="43"/>
  <c r="K13" i="43"/>
  <c r="L13" i="43" s="1"/>
  <c r="X48" i="43"/>
  <c r="K11" i="43"/>
  <c r="L11" i="43" s="1"/>
  <c r="Y58" i="43"/>
  <c r="AB40" i="43"/>
  <c r="K18" i="43"/>
  <c r="L18" i="43" s="1"/>
  <c r="Z75" i="43"/>
  <c r="AC75" i="43" s="1"/>
  <c r="K24" i="43"/>
  <c r="L24" i="43" s="1"/>
  <c r="K21" i="43"/>
  <c r="L21" i="43" s="1"/>
  <c r="M15" i="43"/>
  <c r="G37" i="43"/>
  <c r="M11" i="43"/>
  <c r="Z74" i="43"/>
  <c r="AC74" i="43" s="1"/>
  <c r="G26" i="43"/>
  <c r="L40" i="43" s="1"/>
  <c r="K10" i="43"/>
  <c r="L10" i="43" s="1"/>
  <c r="M13" i="43"/>
  <c r="L37" i="43"/>
  <c r="C48" i="43" l="1"/>
  <c r="K48" i="43" s="1"/>
  <c r="C49" i="43"/>
  <c r="K49" i="43" s="1"/>
  <c r="C47" i="43"/>
  <c r="L26" i="43"/>
  <c r="K26" i="43"/>
  <c r="G53" i="43" s="1"/>
  <c r="K54" i="43" s="1"/>
  <c r="K84" i="43"/>
  <c r="G56" i="43"/>
  <c r="K57" i="43" s="1"/>
  <c r="K77" i="43" s="1"/>
  <c r="L44" i="43" l="1"/>
  <c r="K72" i="43"/>
  <c r="L72" i="43" s="1"/>
  <c r="K69" i="43"/>
  <c r="L69" i="43" s="1"/>
  <c r="X22" i="43"/>
  <c r="AB22" i="43" s="1"/>
  <c r="AC22" i="43" s="1"/>
  <c r="X19" i="43"/>
  <c r="AB19" i="43" s="1"/>
  <c r="AC19" i="43" s="1"/>
  <c r="X13" i="43"/>
  <c r="AB13" i="43" s="1"/>
  <c r="AC13" i="43" s="1"/>
  <c r="X12" i="43"/>
  <c r="AB12" i="43" s="1"/>
  <c r="X23" i="43"/>
  <c r="AB23" i="43" s="1"/>
  <c r="AC23" i="43" s="1"/>
  <c r="X24" i="43"/>
  <c r="AB24" i="43" s="1"/>
  <c r="AC24" i="43" s="1"/>
  <c r="X21" i="43"/>
  <c r="AB21" i="43" s="1"/>
  <c r="AC21" i="43" s="1"/>
  <c r="X18" i="43"/>
  <c r="AB18" i="43" s="1"/>
  <c r="AC18" i="43" s="1"/>
  <c r="X15" i="43"/>
  <c r="AB15" i="43" s="1"/>
  <c r="AC15" i="43" s="1"/>
  <c r="X14" i="43"/>
  <c r="AB14" i="43" s="1"/>
  <c r="X11" i="43"/>
  <c r="AB11" i="43" s="1"/>
  <c r="AC11" i="43" s="1"/>
  <c r="X10" i="43"/>
  <c r="X25" i="43"/>
  <c r="AB25" i="43" s="1"/>
  <c r="AC25" i="43" s="1"/>
  <c r="X16" i="43"/>
  <c r="AB16" i="43" s="1"/>
  <c r="AC16" i="43" s="1"/>
  <c r="X20" i="43"/>
  <c r="AB20" i="43" s="1"/>
  <c r="AC20" i="43" s="1"/>
  <c r="X17" i="43"/>
  <c r="AB17" i="43" s="1"/>
  <c r="AC17" i="43" s="1"/>
  <c r="K71" i="43"/>
  <c r="L71" i="43" s="1"/>
  <c r="K70" i="43"/>
  <c r="L70" i="43" s="1"/>
  <c r="K59" i="43"/>
  <c r="L59" i="43" s="1"/>
  <c r="K78" i="43"/>
  <c r="L78" i="43" s="1"/>
  <c r="K67" i="43"/>
  <c r="L67" i="43" s="1"/>
  <c r="C50" i="43"/>
  <c r="K47" i="43"/>
  <c r="L50" i="43" s="1"/>
  <c r="L82" i="43" l="1"/>
  <c r="K86" i="43" s="1"/>
  <c r="AC14" i="43"/>
  <c r="W49" i="43"/>
  <c r="AB49" i="43" s="1"/>
  <c r="AB10" i="43"/>
  <c r="X26" i="43"/>
  <c r="AC12" i="43"/>
  <c r="W48" i="43"/>
  <c r="AB48" i="43" s="1"/>
  <c r="X56" i="43" l="1"/>
  <c r="AB57" i="43" s="1"/>
  <c r="AB76" i="43" s="1"/>
  <c r="AC40" i="43"/>
  <c r="L86" i="43"/>
  <c r="AB26" i="43"/>
  <c r="X53" i="43" s="1"/>
  <c r="AB54" i="43" s="1"/>
  <c r="W47" i="43"/>
  <c r="AC10" i="43"/>
  <c r="AC26" i="43" s="1"/>
  <c r="AC44" i="43" s="1"/>
  <c r="L87" i="43" l="1"/>
  <c r="L94" i="43"/>
  <c r="W50" i="43"/>
  <c r="AB47" i="43"/>
  <c r="AC50" i="43" s="1"/>
  <c r="AB77" i="43"/>
  <c r="AC77" i="43" s="1"/>
  <c r="AB66" i="43"/>
  <c r="AC66" i="43" s="1"/>
  <c r="AC76" i="43"/>
  <c r="AB69" i="43"/>
  <c r="AC69" i="43" s="1"/>
  <c r="AB58" i="43"/>
  <c r="AC58" i="43" s="1"/>
  <c r="AB70" i="43"/>
  <c r="AC70" i="43" s="1"/>
  <c r="AB68" i="43"/>
  <c r="AC68" i="43" s="1"/>
  <c r="AB71" i="43"/>
  <c r="AC71" i="43" s="1"/>
  <c r="AC81" i="43" l="1"/>
  <c r="L84" i="43" s="1"/>
  <c r="L90" i="43"/>
  <c r="L92" i="43" s="1"/>
  <c r="C177" i="42"/>
  <c r="C176" i="42"/>
  <c r="B136" i="42"/>
  <c r="B135" i="42"/>
  <c r="V78" i="42"/>
  <c r="Y77" i="42"/>
  <c r="V77" i="42"/>
  <c r="Y76" i="42"/>
  <c r="V76" i="42"/>
  <c r="G76" i="42"/>
  <c r="I76" i="42" s="1"/>
  <c r="L76" i="42" s="1"/>
  <c r="AB75" i="42"/>
  <c r="G75" i="42"/>
  <c r="I75" i="42" s="1"/>
  <c r="L75" i="42" s="1"/>
  <c r="AB74" i="42"/>
  <c r="Y71" i="42"/>
  <c r="Y70" i="42"/>
  <c r="Y69" i="42"/>
  <c r="Y68" i="42"/>
  <c r="Y66" i="42"/>
  <c r="X65" i="42"/>
  <c r="G65" i="42"/>
  <c r="X64" i="42" s="1"/>
  <c r="X61" i="42"/>
  <c r="X60" i="42"/>
  <c r="J56" i="42"/>
  <c r="AA56" i="42" s="1"/>
  <c r="AA53" i="42"/>
  <c r="Z49" i="42"/>
  <c r="X49" i="42"/>
  <c r="G49" i="42"/>
  <c r="Z48" i="42"/>
  <c r="G48" i="42"/>
  <c r="Z47" i="42"/>
  <c r="G47" i="42"/>
  <c r="X40" i="42"/>
  <c r="K40" i="42"/>
  <c r="X39" i="42"/>
  <c r="X37" i="42"/>
  <c r="E37" i="42"/>
  <c r="D37" i="42"/>
  <c r="AB36" i="42"/>
  <c r="AC36" i="42" s="1"/>
  <c r="L36" i="42"/>
  <c r="AB35" i="42"/>
  <c r="AC35" i="42" s="1"/>
  <c r="L35" i="42"/>
  <c r="AB34" i="42"/>
  <c r="AC34" i="42" s="1"/>
  <c r="L34" i="42"/>
  <c r="AB33" i="42"/>
  <c r="AC33" i="42" s="1"/>
  <c r="L33" i="42"/>
  <c r="AB32" i="42"/>
  <c r="AC32" i="42" s="1"/>
  <c r="L32" i="42"/>
  <c r="AB31" i="42"/>
  <c r="AC31" i="42" s="1"/>
  <c r="L31" i="42"/>
  <c r="AB30" i="42"/>
  <c r="AC30" i="42" s="1"/>
  <c r="L30" i="42"/>
  <c r="AB29" i="42"/>
  <c r="AC29" i="42" s="1"/>
  <c r="L29" i="42"/>
  <c r="AB28" i="42"/>
  <c r="AC28" i="42" s="1"/>
  <c r="L28" i="42"/>
  <c r="E26" i="42"/>
  <c r="D26" i="42"/>
  <c r="K25" i="42"/>
  <c r="L25" i="42" s="1"/>
  <c r="I23" i="42"/>
  <c r="I24" i="42" s="1"/>
  <c r="K22" i="42"/>
  <c r="L22" i="42" s="1"/>
  <c r="I20" i="42"/>
  <c r="I21" i="42" s="1"/>
  <c r="K20" i="42"/>
  <c r="L20" i="42" s="1"/>
  <c r="K19" i="42"/>
  <c r="L19" i="42" s="1"/>
  <c r="I18" i="42"/>
  <c r="K17" i="42"/>
  <c r="L17" i="42" s="1"/>
  <c r="K16" i="42"/>
  <c r="L16" i="42" s="1"/>
  <c r="I15" i="42"/>
  <c r="K14" i="42"/>
  <c r="L14" i="42" s="1"/>
  <c r="I13" i="42"/>
  <c r="K13" i="42"/>
  <c r="L13" i="42" s="1"/>
  <c r="K12" i="42"/>
  <c r="L12" i="42" s="1"/>
  <c r="I11" i="42"/>
  <c r="K11" i="42"/>
  <c r="L11" i="42" s="1"/>
  <c r="G10" i="42"/>
  <c r="AB7" i="42"/>
  <c r="X48" i="42" s="1"/>
  <c r="X7" i="42"/>
  <c r="V4" i="42"/>
  <c r="B3" i="42"/>
  <c r="V2" i="42"/>
  <c r="Y58" i="42" l="1"/>
  <c r="K15" i="42"/>
  <c r="L15" i="42" s="1"/>
  <c r="K23" i="42"/>
  <c r="L23" i="42" s="1"/>
  <c r="X47" i="42"/>
  <c r="AB40" i="42"/>
  <c r="Z75" i="42"/>
  <c r="AC75" i="42" s="1"/>
  <c r="K10" i="42"/>
  <c r="L10" i="42" s="1"/>
  <c r="G26" i="42"/>
  <c r="L40" i="42" s="1"/>
  <c r="AC37" i="42"/>
  <c r="M11" i="42"/>
  <c r="M13" i="42"/>
  <c r="M15" i="42"/>
  <c r="Z74" i="42"/>
  <c r="AC74" i="42" s="1"/>
  <c r="K18" i="42"/>
  <c r="L18" i="42" s="1"/>
  <c r="K21" i="42"/>
  <c r="L21" i="42" s="1"/>
  <c r="K24" i="42"/>
  <c r="L24" i="42" s="1"/>
  <c r="L37" i="42"/>
  <c r="G37" i="42"/>
  <c r="C48" i="42" l="1"/>
  <c r="K48" i="42" s="1"/>
  <c r="K84" i="42"/>
  <c r="G56" i="42"/>
  <c r="K57" i="42" s="1"/>
  <c r="K77" i="42" s="1"/>
  <c r="L77" i="42" s="1"/>
  <c r="C49" i="42"/>
  <c r="K49" i="42" s="1"/>
  <c r="K26" i="42"/>
  <c r="G53" i="42" s="1"/>
  <c r="K54" i="42" s="1"/>
  <c r="C47" i="42"/>
  <c r="K47" i="42" s="1"/>
  <c r="L26" i="42"/>
  <c r="L44" i="42" l="1"/>
  <c r="K70" i="42"/>
  <c r="L70" i="42" s="1"/>
  <c r="K59" i="42"/>
  <c r="L59" i="42" s="1"/>
  <c r="K78" i="42"/>
  <c r="L78" i="42" s="1"/>
  <c r="K67" i="42"/>
  <c r="L67" i="42" s="1"/>
  <c r="K71" i="42"/>
  <c r="L71" i="42" s="1"/>
  <c r="C50" i="42"/>
  <c r="L50" i="42"/>
  <c r="K69" i="42"/>
  <c r="L69" i="42" s="1"/>
  <c r="K72" i="42"/>
  <c r="L72" i="42" s="1"/>
  <c r="X25" i="42"/>
  <c r="AB25" i="42" s="1"/>
  <c r="AC25" i="42" s="1"/>
  <c r="X22" i="42"/>
  <c r="AB22" i="42" s="1"/>
  <c r="AC22" i="42" s="1"/>
  <c r="X19" i="42"/>
  <c r="AB19" i="42" s="1"/>
  <c r="AC19" i="42" s="1"/>
  <c r="X16" i="42"/>
  <c r="AB16" i="42" s="1"/>
  <c r="AC16" i="42" s="1"/>
  <c r="X13" i="42"/>
  <c r="AB13" i="42" s="1"/>
  <c r="AC13" i="42" s="1"/>
  <c r="X12" i="42"/>
  <c r="AB12" i="42" s="1"/>
  <c r="X24" i="42"/>
  <c r="AB24" i="42" s="1"/>
  <c r="AC24" i="42" s="1"/>
  <c r="X21" i="42"/>
  <c r="AB21" i="42" s="1"/>
  <c r="AC21" i="42" s="1"/>
  <c r="X18" i="42"/>
  <c r="AB18" i="42" s="1"/>
  <c r="AC18" i="42" s="1"/>
  <c r="X15" i="42"/>
  <c r="AB15" i="42" s="1"/>
  <c r="AC15" i="42" s="1"/>
  <c r="X14" i="42"/>
  <c r="AB14" i="42" s="1"/>
  <c r="X11" i="42"/>
  <c r="AB11" i="42" s="1"/>
  <c r="AC11" i="42" s="1"/>
  <c r="X10" i="42"/>
  <c r="X23" i="42"/>
  <c r="AB23" i="42" s="1"/>
  <c r="AC23" i="42" s="1"/>
  <c r="X20" i="42"/>
  <c r="AB20" i="42" s="1"/>
  <c r="AC20" i="42" s="1"/>
  <c r="X17" i="42"/>
  <c r="AB17" i="42" s="1"/>
  <c r="AC17" i="42" s="1"/>
  <c r="L82" i="42" l="1"/>
  <c r="AC12" i="42"/>
  <c r="W48" i="42"/>
  <c r="AB48" i="42" s="1"/>
  <c r="X26" i="42"/>
  <c r="AB10" i="42"/>
  <c r="AC14" i="42"/>
  <c r="W49" i="42"/>
  <c r="AB49" i="42" s="1"/>
  <c r="X56" i="42" l="1"/>
  <c r="AB57" i="42" s="1"/>
  <c r="AB76" i="42" s="1"/>
  <c r="AC40" i="42"/>
  <c r="W47" i="42"/>
  <c r="AC10" i="42"/>
  <c r="AC26" i="42" s="1"/>
  <c r="AB26" i="42"/>
  <c r="X53" i="42" s="1"/>
  <c r="AB54" i="42" s="1"/>
  <c r="AB71" i="42" l="1"/>
  <c r="AC71" i="42" s="1"/>
  <c r="AB68" i="42"/>
  <c r="AC68" i="42" s="1"/>
  <c r="W50" i="42"/>
  <c r="AB47" i="42"/>
  <c r="AC50" i="42" s="1"/>
  <c r="AB77" i="42"/>
  <c r="AC77" i="42" s="1"/>
  <c r="AB66" i="42"/>
  <c r="AC66" i="42" s="1"/>
  <c r="AB70" i="42"/>
  <c r="AC70" i="42" s="1"/>
  <c r="AC76" i="42"/>
  <c r="AB69" i="42"/>
  <c r="AC69" i="42" s="1"/>
  <c r="AB58" i="42"/>
  <c r="AC58" i="42" s="1"/>
  <c r="AC44" i="42"/>
  <c r="AC81" i="42" l="1"/>
  <c r="L84" i="42" s="1"/>
  <c r="K86" i="42" s="1"/>
  <c r="L86" i="42" s="1"/>
  <c r="L87" i="42" l="1"/>
  <c r="L94" i="42"/>
  <c r="L90" i="42" l="1"/>
  <c r="L92" i="42" s="1"/>
  <c r="C177" i="40"/>
  <c r="C176" i="40"/>
  <c r="B136" i="40"/>
  <c r="B135" i="40"/>
  <c r="V78" i="40"/>
  <c r="Y77" i="40"/>
  <c r="V77" i="40"/>
  <c r="Y76" i="40"/>
  <c r="V76" i="40"/>
  <c r="G76" i="40"/>
  <c r="I76" i="40" s="1"/>
  <c r="L76" i="40" s="1"/>
  <c r="AB75" i="40"/>
  <c r="G75" i="40"/>
  <c r="I75" i="40" s="1"/>
  <c r="L75" i="40" s="1"/>
  <c r="AB74" i="40"/>
  <c r="Y71" i="40"/>
  <c r="Y70" i="40"/>
  <c r="Y69" i="40"/>
  <c r="Y68" i="40"/>
  <c r="Y66" i="40"/>
  <c r="X65" i="40"/>
  <c r="G65" i="40"/>
  <c r="X64" i="40" s="1"/>
  <c r="X61" i="40"/>
  <c r="X60" i="40"/>
  <c r="J56" i="40"/>
  <c r="AA56" i="40" s="1"/>
  <c r="AA53" i="40"/>
  <c r="Z49" i="40"/>
  <c r="G49" i="40"/>
  <c r="Z48" i="40"/>
  <c r="G48" i="40"/>
  <c r="Z47" i="40"/>
  <c r="G47" i="40"/>
  <c r="X40" i="40"/>
  <c r="K40" i="40"/>
  <c r="X39" i="40"/>
  <c r="X37" i="40"/>
  <c r="E37" i="40"/>
  <c r="D37" i="40"/>
  <c r="AB36" i="40"/>
  <c r="AC36" i="40" s="1"/>
  <c r="L36" i="40"/>
  <c r="AC35" i="40"/>
  <c r="AB35" i="40"/>
  <c r="L35" i="40"/>
  <c r="AC34" i="40"/>
  <c r="AB34" i="40"/>
  <c r="L34" i="40"/>
  <c r="AB33" i="40"/>
  <c r="AC33" i="40" s="1"/>
  <c r="L33" i="40"/>
  <c r="AB32" i="40"/>
  <c r="AC32" i="40" s="1"/>
  <c r="L32" i="40"/>
  <c r="AC31" i="40"/>
  <c r="AB31" i="40"/>
  <c r="L31" i="40"/>
  <c r="AC30" i="40"/>
  <c r="AB30" i="40"/>
  <c r="L30" i="40"/>
  <c r="AB29" i="40"/>
  <c r="AC29" i="40" s="1"/>
  <c r="L29" i="40"/>
  <c r="AB28" i="40"/>
  <c r="AC28" i="40" s="1"/>
  <c r="L28" i="40"/>
  <c r="E26" i="40"/>
  <c r="D26" i="40"/>
  <c r="K25" i="40"/>
  <c r="L25" i="40" s="1"/>
  <c r="I24" i="40"/>
  <c r="I23" i="40"/>
  <c r="K23" i="40"/>
  <c r="L23" i="40" s="1"/>
  <c r="K22" i="40"/>
  <c r="L22" i="40" s="1"/>
  <c r="I20" i="40"/>
  <c r="I21" i="40" s="1"/>
  <c r="K20" i="40"/>
  <c r="L20" i="40" s="1"/>
  <c r="K19" i="40"/>
  <c r="L19" i="40" s="1"/>
  <c r="I17" i="40"/>
  <c r="I18" i="40" s="1"/>
  <c r="K16" i="40"/>
  <c r="L16" i="40" s="1"/>
  <c r="I15" i="40"/>
  <c r="K14" i="40"/>
  <c r="L14" i="40" s="1"/>
  <c r="I13" i="40"/>
  <c r="K13" i="40"/>
  <c r="L13" i="40" s="1"/>
  <c r="K12" i="40"/>
  <c r="L12" i="40" s="1"/>
  <c r="I11" i="40"/>
  <c r="G10" i="40"/>
  <c r="AB7" i="40"/>
  <c r="X47" i="40" s="1"/>
  <c r="X7" i="40"/>
  <c r="V4" i="40"/>
  <c r="B3" i="40"/>
  <c r="V2" i="40"/>
  <c r="AC37" i="40" l="1"/>
  <c r="K18" i="40"/>
  <c r="L18" i="40" s="1"/>
  <c r="K21" i="40"/>
  <c r="L21" i="40" s="1"/>
  <c r="AB40" i="40"/>
  <c r="K17" i="40"/>
  <c r="L17" i="40" s="1"/>
  <c r="K24" i="40"/>
  <c r="L24" i="40" s="1"/>
  <c r="Y58" i="40"/>
  <c r="M15" i="40"/>
  <c r="Z75" i="40"/>
  <c r="AC75" i="40" s="1"/>
  <c r="K15" i="40"/>
  <c r="L15" i="40" s="1"/>
  <c r="M11" i="40"/>
  <c r="K11" i="40"/>
  <c r="L11" i="40" s="1"/>
  <c r="G37" i="40"/>
  <c r="G26" i="40"/>
  <c r="G56" i="40" s="1"/>
  <c r="K57" i="40" s="1"/>
  <c r="K77" i="40" s="1"/>
  <c r="L77" i="40" s="1"/>
  <c r="Z74" i="40"/>
  <c r="AC74" i="40" s="1"/>
  <c r="X49" i="40"/>
  <c r="K10" i="40"/>
  <c r="L10" i="40" s="1"/>
  <c r="L37" i="40"/>
  <c r="X48" i="40"/>
  <c r="M13" i="40"/>
  <c r="C48" i="40" l="1"/>
  <c r="K48" i="40" s="1"/>
  <c r="C49" i="40"/>
  <c r="K49" i="40" s="1"/>
  <c r="L40" i="40"/>
  <c r="K84" i="40"/>
  <c r="X22" i="40" s="1"/>
  <c r="AB22" i="40" s="1"/>
  <c r="AC22" i="40" s="1"/>
  <c r="K69" i="40"/>
  <c r="L69" i="40" s="1"/>
  <c r="K72" i="40"/>
  <c r="L72" i="40" s="1"/>
  <c r="C47" i="40"/>
  <c r="L26" i="40"/>
  <c r="L44" i="40" s="1"/>
  <c r="K26" i="40"/>
  <c r="G53" i="40" s="1"/>
  <c r="K54" i="40" s="1"/>
  <c r="X25" i="40" l="1"/>
  <c r="AB25" i="40" s="1"/>
  <c r="AC25" i="40" s="1"/>
  <c r="X15" i="40"/>
  <c r="AB15" i="40" s="1"/>
  <c r="AC15" i="40" s="1"/>
  <c r="X11" i="40"/>
  <c r="AB11" i="40" s="1"/>
  <c r="AC11" i="40" s="1"/>
  <c r="X21" i="40"/>
  <c r="AB21" i="40" s="1"/>
  <c r="AC21" i="40" s="1"/>
  <c r="X10" i="40"/>
  <c r="X14" i="40"/>
  <c r="AB14" i="40" s="1"/>
  <c r="AC14" i="40" s="1"/>
  <c r="X18" i="40"/>
  <c r="AB18" i="40" s="1"/>
  <c r="AC18" i="40" s="1"/>
  <c r="X24" i="40"/>
  <c r="AB24" i="40" s="1"/>
  <c r="AC24" i="40" s="1"/>
  <c r="X20" i="40"/>
  <c r="AB20" i="40" s="1"/>
  <c r="AC20" i="40" s="1"/>
  <c r="X23" i="40"/>
  <c r="AB23" i="40" s="1"/>
  <c r="AC23" i="40" s="1"/>
  <c r="X17" i="40"/>
  <c r="AB17" i="40" s="1"/>
  <c r="AC17" i="40" s="1"/>
  <c r="X12" i="40"/>
  <c r="AB12" i="40" s="1"/>
  <c r="X13" i="40"/>
  <c r="AB13" i="40" s="1"/>
  <c r="AC13" i="40" s="1"/>
  <c r="X19" i="40"/>
  <c r="AB19" i="40" s="1"/>
  <c r="AC19" i="40" s="1"/>
  <c r="X16" i="40"/>
  <c r="AB16" i="40" s="1"/>
  <c r="AC16" i="40" s="1"/>
  <c r="K71" i="40"/>
  <c r="L71" i="40" s="1"/>
  <c r="K70" i="40"/>
  <c r="L70" i="40" s="1"/>
  <c r="K59" i="40"/>
  <c r="L59" i="40" s="1"/>
  <c r="K78" i="40"/>
  <c r="L78" i="40" s="1"/>
  <c r="K67" i="40"/>
  <c r="L67" i="40" s="1"/>
  <c r="K47" i="40"/>
  <c r="L50" i="40" s="1"/>
  <c r="C50" i="40"/>
  <c r="X26" i="40" l="1"/>
  <c r="X56" i="40" s="1"/>
  <c r="AB57" i="40" s="1"/>
  <c r="AB76" i="40" s="1"/>
  <c r="W48" i="40"/>
  <c r="AB48" i="40" s="1"/>
  <c r="AC12" i="40"/>
  <c r="AB10" i="40"/>
  <c r="W47" i="40" s="1"/>
  <c r="W49" i="40"/>
  <c r="AB49" i="40" s="1"/>
  <c r="L82" i="40"/>
  <c r="K86" i="40" s="1"/>
  <c r="AC40" i="40" l="1"/>
  <c r="AC10" i="40"/>
  <c r="AC26" i="40" s="1"/>
  <c r="AB26" i="40"/>
  <c r="X53" i="40" s="1"/>
  <c r="AB54" i="40" s="1"/>
  <c r="AB66" i="40" s="1"/>
  <c r="AC66" i="40" s="1"/>
  <c r="AC76" i="40"/>
  <c r="L86" i="40"/>
  <c r="L87" i="40" s="1"/>
  <c r="L90" i="40" s="1"/>
  <c r="L92" i="40" s="1"/>
  <c r="AB68" i="40"/>
  <c r="AC68" i="40" s="1"/>
  <c r="AB71" i="40"/>
  <c r="AC71" i="40" s="1"/>
  <c r="W50" i="40"/>
  <c r="AB47" i="40"/>
  <c r="AC50" i="40" s="1"/>
  <c r="AC44" i="40" l="1"/>
  <c r="AB77" i="40"/>
  <c r="AC77" i="40" s="1"/>
  <c r="AB69" i="40"/>
  <c r="AC69" i="40" s="1"/>
  <c r="AB70" i="40"/>
  <c r="AC70" i="40" s="1"/>
  <c r="AB58" i="40"/>
  <c r="AC58" i="40" s="1"/>
  <c r="L94" i="40"/>
  <c r="AC81" i="40" l="1"/>
  <c r="L84" i="40" s="1"/>
  <c r="C177" i="39"/>
  <c r="C176" i="39"/>
  <c r="B136" i="39"/>
  <c r="B135" i="39"/>
  <c r="V78" i="39"/>
  <c r="Y77" i="39"/>
  <c r="V77" i="39"/>
  <c r="Y76" i="39"/>
  <c r="V76" i="39"/>
  <c r="G76" i="39"/>
  <c r="I76" i="39" s="1"/>
  <c r="L76" i="39" s="1"/>
  <c r="AB75" i="39"/>
  <c r="G75" i="39"/>
  <c r="I75" i="39" s="1"/>
  <c r="L75" i="39" s="1"/>
  <c r="AB74" i="39"/>
  <c r="Y71" i="39"/>
  <c r="Y70" i="39"/>
  <c r="Y69" i="39"/>
  <c r="Y68" i="39"/>
  <c r="Y66" i="39"/>
  <c r="X65" i="39"/>
  <c r="G65" i="39"/>
  <c r="X64" i="39" s="1"/>
  <c r="X61" i="39"/>
  <c r="X60" i="39"/>
  <c r="J56" i="39"/>
  <c r="AA56" i="39" s="1"/>
  <c r="AA53" i="39"/>
  <c r="Z49" i="39"/>
  <c r="G49" i="39"/>
  <c r="Z48" i="39"/>
  <c r="G48" i="39"/>
  <c r="Z47" i="39"/>
  <c r="G47" i="39"/>
  <c r="X40" i="39"/>
  <c r="K40" i="39"/>
  <c r="X39" i="39"/>
  <c r="X37" i="39"/>
  <c r="E37" i="39"/>
  <c r="D37" i="39"/>
  <c r="AB36" i="39"/>
  <c r="AC36" i="39" s="1"/>
  <c r="L36" i="39"/>
  <c r="AC35" i="39"/>
  <c r="AB35" i="39"/>
  <c r="L35" i="39"/>
  <c r="AC34" i="39"/>
  <c r="AB34" i="39"/>
  <c r="L34" i="39"/>
  <c r="AB33" i="39"/>
  <c r="AC33" i="39" s="1"/>
  <c r="L33" i="39"/>
  <c r="AB32" i="39"/>
  <c r="AC32" i="39" s="1"/>
  <c r="L32" i="39"/>
  <c r="AC31" i="39"/>
  <c r="AB31" i="39"/>
  <c r="L31" i="39"/>
  <c r="AC30" i="39"/>
  <c r="AB30" i="39"/>
  <c r="L30" i="39"/>
  <c r="AB29" i="39"/>
  <c r="AC29" i="39" s="1"/>
  <c r="L29" i="39"/>
  <c r="AB28" i="39"/>
  <c r="AC28" i="39" s="1"/>
  <c r="E26" i="39"/>
  <c r="D26" i="39"/>
  <c r="K25" i="39"/>
  <c r="L25" i="39" s="1"/>
  <c r="I24" i="39"/>
  <c r="I23" i="39"/>
  <c r="K23" i="39"/>
  <c r="L23" i="39" s="1"/>
  <c r="K22" i="39"/>
  <c r="L22" i="39" s="1"/>
  <c r="I20" i="39"/>
  <c r="I21" i="39" s="1"/>
  <c r="K20" i="39"/>
  <c r="L20" i="39" s="1"/>
  <c r="K19" i="39"/>
  <c r="L19" i="39" s="1"/>
  <c r="I17" i="39"/>
  <c r="I18" i="39" s="1"/>
  <c r="K16" i="39"/>
  <c r="L16" i="39" s="1"/>
  <c r="I15" i="39"/>
  <c r="K14" i="39"/>
  <c r="L14" i="39" s="1"/>
  <c r="I13" i="39"/>
  <c r="K13" i="39"/>
  <c r="L13" i="39" s="1"/>
  <c r="K12" i="39"/>
  <c r="L12" i="39" s="1"/>
  <c r="I11" i="39"/>
  <c r="G10" i="39"/>
  <c r="AB7" i="39"/>
  <c r="X47" i="39" s="1"/>
  <c r="X7" i="39"/>
  <c r="V4" i="39"/>
  <c r="B3" i="39"/>
  <c r="V2" i="39"/>
  <c r="AC37" i="39" l="1"/>
  <c r="K18" i="39"/>
  <c r="L18" i="39" s="1"/>
  <c r="K21" i="39"/>
  <c r="L21" i="39" s="1"/>
  <c r="K17" i="39"/>
  <c r="L17" i="39" s="1"/>
  <c r="K24" i="39"/>
  <c r="L24" i="39" s="1"/>
  <c r="M15" i="39"/>
  <c r="G37" i="39"/>
  <c r="L28" i="39"/>
  <c r="L37" i="39" s="1"/>
  <c r="M11" i="39"/>
  <c r="AB40" i="39"/>
  <c r="Z75" i="39"/>
  <c r="K15" i="39"/>
  <c r="L15" i="39" s="1"/>
  <c r="AC75" i="39"/>
  <c r="K11" i="39"/>
  <c r="L11" i="39" s="1"/>
  <c r="G26" i="39"/>
  <c r="G56" i="39" s="1"/>
  <c r="K57" i="39" s="1"/>
  <c r="K77" i="39" s="1"/>
  <c r="C48" i="39"/>
  <c r="K48" i="39" s="1"/>
  <c r="Z74" i="39"/>
  <c r="AC74" i="39" s="1"/>
  <c r="Y58" i="39"/>
  <c r="M13" i="39"/>
  <c r="X49" i="39"/>
  <c r="K10" i="39"/>
  <c r="L10" i="39" s="1"/>
  <c r="X48" i="39"/>
  <c r="C49" i="39" l="1"/>
  <c r="K49" i="39" s="1"/>
  <c r="L40" i="39"/>
  <c r="K84" i="39"/>
  <c r="X25" i="39" s="1"/>
  <c r="AB25" i="39" s="1"/>
  <c r="AC25" i="39" s="1"/>
  <c r="C47" i="39"/>
  <c r="L26" i="39"/>
  <c r="K26" i="39"/>
  <c r="G53" i="39" s="1"/>
  <c r="K54" i="39" s="1"/>
  <c r="K69" i="39"/>
  <c r="L69" i="39" s="1"/>
  <c r="K72" i="39"/>
  <c r="L72" i="39" s="1"/>
  <c r="X17" i="39" l="1"/>
  <c r="AB17" i="39" s="1"/>
  <c r="AC17" i="39" s="1"/>
  <c r="X13" i="39"/>
  <c r="AB13" i="39" s="1"/>
  <c r="AC13" i="39" s="1"/>
  <c r="X14" i="39"/>
  <c r="AB14" i="39" s="1"/>
  <c r="AC14" i="39" s="1"/>
  <c r="X24" i="39"/>
  <c r="AB24" i="39" s="1"/>
  <c r="AC24" i="39" s="1"/>
  <c r="X15" i="39"/>
  <c r="AB15" i="39" s="1"/>
  <c r="AC15" i="39" s="1"/>
  <c r="X23" i="39"/>
  <c r="AB23" i="39" s="1"/>
  <c r="AC23" i="39" s="1"/>
  <c r="X16" i="39"/>
  <c r="AB16" i="39" s="1"/>
  <c r="AC16" i="39" s="1"/>
  <c r="X11" i="39"/>
  <c r="AB11" i="39" s="1"/>
  <c r="AC11" i="39" s="1"/>
  <c r="X21" i="39"/>
  <c r="AB21" i="39" s="1"/>
  <c r="AC21" i="39" s="1"/>
  <c r="X12" i="39"/>
  <c r="AB12" i="39" s="1"/>
  <c r="AC12" i="39" s="1"/>
  <c r="X22" i="39"/>
  <c r="AB22" i="39" s="1"/>
  <c r="AC22" i="39" s="1"/>
  <c r="X10" i="39"/>
  <c r="AB10" i="39" s="1"/>
  <c r="X18" i="39"/>
  <c r="AB18" i="39" s="1"/>
  <c r="AC18" i="39" s="1"/>
  <c r="X20" i="39"/>
  <c r="AB20" i="39" s="1"/>
  <c r="AC20" i="39" s="1"/>
  <c r="X19" i="39"/>
  <c r="AB19" i="39" s="1"/>
  <c r="AC19" i="39" s="1"/>
  <c r="L44" i="39"/>
  <c r="K71" i="39"/>
  <c r="L71" i="39" s="1"/>
  <c r="K70" i="39"/>
  <c r="L70" i="39" s="1"/>
  <c r="K59" i="39"/>
  <c r="L59" i="39" s="1"/>
  <c r="K78" i="39"/>
  <c r="L78" i="39" s="1"/>
  <c r="K67" i="39"/>
  <c r="L67" i="39" s="1"/>
  <c r="K47" i="39"/>
  <c r="L50" i="39" s="1"/>
  <c r="C50" i="39"/>
  <c r="W48" i="39" l="1"/>
  <c r="AB48" i="39" s="1"/>
  <c r="X26" i="39"/>
  <c r="X56" i="39" s="1"/>
  <c r="AB57" i="39" s="1"/>
  <c r="AB76" i="39" s="1"/>
  <c r="W49" i="39"/>
  <c r="AB49" i="39" s="1"/>
  <c r="L82" i="39"/>
  <c r="AB26" i="39"/>
  <c r="X53" i="39" s="1"/>
  <c r="AB54" i="39" s="1"/>
  <c r="W47" i="39"/>
  <c r="AC10" i="39"/>
  <c r="AC26" i="39" s="1"/>
  <c r="AC40" i="39"/>
  <c r="AC44" i="39" l="1"/>
  <c r="AB77" i="39"/>
  <c r="AC77" i="39" s="1"/>
  <c r="AB66" i="39"/>
  <c r="AC66" i="39" s="1"/>
  <c r="AB70" i="39"/>
  <c r="AC70" i="39" s="1"/>
  <c r="AC76" i="39"/>
  <c r="AB69" i="39"/>
  <c r="AC69" i="39" s="1"/>
  <c r="AB58" i="39"/>
  <c r="AC58" i="39" s="1"/>
  <c r="W50" i="39"/>
  <c r="AB47" i="39"/>
  <c r="AC50" i="39" s="1"/>
  <c r="AB68" i="39"/>
  <c r="AC68" i="39" s="1"/>
  <c r="AB71" i="39"/>
  <c r="AC71" i="39" s="1"/>
  <c r="AC81" i="39" l="1"/>
  <c r="L84" i="39" s="1"/>
  <c r="K86" i="39" s="1"/>
  <c r="L86" i="39" l="1"/>
  <c r="L87" i="39" l="1"/>
  <c r="L94" i="39"/>
  <c r="L90" i="39" l="1"/>
  <c r="L92" i="39" s="1"/>
  <c r="C177" i="38"/>
  <c r="C176" i="38"/>
  <c r="B136" i="38"/>
  <c r="B135" i="38"/>
  <c r="V78" i="38"/>
  <c r="Y77" i="38"/>
  <c r="V77" i="38"/>
  <c r="Y76" i="38"/>
  <c r="V76" i="38"/>
  <c r="G76" i="38"/>
  <c r="I76" i="38" s="1"/>
  <c r="L76" i="38" s="1"/>
  <c r="AB75" i="38"/>
  <c r="G75" i="38"/>
  <c r="I75" i="38" s="1"/>
  <c r="L75" i="38" s="1"/>
  <c r="AB74" i="38"/>
  <c r="Y71" i="38"/>
  <c r="Y70" i="38"/>
  <c r="Y69" i="38"/>
  <c r="Y68" i="38"/>
  <c r="Y66" i="38"/>
  <c r="X65" i="38"/>
  <c r="G65" i="38"/>
  <c r="X64" i="38" s="1"/>
  <c r="X61" i="38"/>
  <c r="X60" i="38"/>
  <c r="J56" i="38"/>
  <c r="AA56" i="38" s="1"/>
  <c r="AA53" i="38"/>
  <c r="Z49" i="38"/>
  <c r="G49" i="38"/>
  <c r="Z48" i="38"/>
  <c r="G48" i="38"/>
  <c r="Z47" i="38"/>
  <c r="G47" i="38"/>
  <c r="X40" i="38"/>
  <c r="K40" i="38"/>
  <c r="X39" i="38"/>
  <c r="X37" i="38"/>
  <c r="E37" i="38"/>
  <c r="D37" i="38"/>
  <c r="AB36" i="38"/>
  <c r="AC36" i="38" s="1"/>
  <c r="L36" i="38"/>
  <c r="AC35" i="38"/>
  <c r="AB35" i="38"/>
  <c r="L35" i="38"/>
  <c r="AC34" i="38"/>
  <c r="AB34" i="38"/>
  <c r="L34" i="38"/>
  <c r="AB33" i="38"/>
  <c r="AC33" i="38" s="1"/>
  <c r="L33" i="38"/>
  <c r="AB32" i="38"/>
  <c r="AC32" i="38" s="1"/>
  <c r="L32" i="38"/>
  <c r="AC31" i="38"/>
  <c r="AB31" i="38"/>
  <c r="L31" i="38"/>
  <c r="AC30" i="38"/>
  <c r="AB30" i="38"/>
  <c r="L30" i="38"/>
  <c r="AB29" i="38"/>
  <c r="AC29" i="38" s="1"/>
  <c r="L29" i="38"/>
  <c r="AB28" i="38"/>
  <c r="AC28" i="38" s="1"/>
  <c r="L28" i="38"/>
  <c r="E26" i="38"/>
  <c r="D26" i="38"/>
  <c r="K25" i="38"/>
  <c r="L25" i="38" s="1"/>
  <c r="I24" i="38"/>
  <c r="I23" i="38"/>
  <c r="K23" i="38"/>
  <c r="L23" i="38" s="1"/>
  <c r="K22" i="38"/>
  <c r="L22" i="38" s="1"/>
  <c r="I20" i="38"/>
  <c r="I21" i="38" s="1"/>
  <c r="K20" i="38"/>
  <c r="L20" i="38" s="1"/>
  <c r="K19" i="38"/>
  <c r="L19" i="38" s="1"/>
  <c r="I17" i="38"/>
  <c r="I18" i="38" s="1"/>
  <c r="K16" i="38"/>
  <c r="L16" i="38" s="1"/>
  <c r="I15" i="38"/>
  <c r="K15" i="38"/>
  <c r="L15" i="38" s="1"/>
  <c r="K14" i="38"/>
  <c r="L14" i="38" s="1"/>
  <c r="I13" i="38"/>
  <c r="K13" i="38"/>
  <c r="L13" i="38" s="1"/>
  <c r="K12" i="38"/>
  <c r="L12" i="38" s="1"/>
  <c r="I11" i="38"/>
  <c r="G10" i="38"/>
  <c r="AB7" i="38"/>
  <c r="X47" i="38" s="1"/>
  <c r="X7" i="38"/>
  <c r="V4" i="38"/>
  <c r="B3" i="38"/>
  <c r="V2" i="38"/>
  <c r="AC37" i="38" l="1"/>
  <c r="K18" i="38"/>
  <c r="L18" i="38" s="1"/>
  <c r="K21" i="38"/>
  <c r="L21" i="38" s="1"/>
  <c r="K17" i="38"/>
  <c r="L17" i="38" s="1"/>
  <c r="K24" i="38"/>
  <c r="L24" i="38" s="1"/>
  <c r="Y58" i="38"/>
  <c r="M11" i="38"/>
  <c r="AB40" i="38"/>
  <c r="G26" i="38"/>
  <c r="G56" i="38" s="1"/>
  <c r="K57" i="38" s="1"/>
  <c r="K77" i="38" s="1"/>
  <c r="K11" i="38"/>
  <c r="L11" i="38" s="1"/>
  <c r="M15" i="38"/>
  <c r="G37" i="38"/>
  <c r="Z74" i="38"/>
  <c r="AC74" i="38" s="1"/>
  <c r="Z75" i="38"/>
  <c r="AC75" i="38" s="1"/>
  <c r="M13" i="38"/>
  <c r="X49" i="38"/>
  <c r="K10" i="38"/>
  <c r="L10" i="38" s="1"/>
  <c r="L37" i="38"/>
  <c r="X48" i="38"/>
  <c r="C49" i="38" l="1"/>
  <c r="K49" i="38" s="1"/>
  <c r="C48" i="38"/>
  <c r="K48" i="38" s="1"/>
  <c r="L40" i="38"/>
  <c r="K84" i="38"/>
  <c r="X19" i="38" s="1"/>
  <c r="AB19" i="38" s="1"/>
  <c r="AC19" i="38" s="1"/>
  <c r="C47" i="38"/>
  <c r="L26" i="38"/>
  <c r="K26" i="38"/>
  <c r="G53" i="38" s="1"/>
  <c r="K54" i="38" s="1"/>
  <c r="K69" i="38"/>
  <c r="L69" i="38" s="1"/>
  <c r="K72" i="38"/>
  <c r="L72" i="38" s="1"/>
  <c r="L44" i="38" l="1"/>
  <c r="X25" i="38"/>
  <c r="AB25" i="38" s="1"/>
  <c r="AC25" i="38" s="1"/>
  <c r="X22" i="38"/>
  <c r="AB22" i="38" s="1"/>
  <c r="AC22" i="38" s="1"/>
  <c r="X15" i="38"/>
  <c r="AB15" i="38" s="1"/>
  <c r="AC15" i="38" s="1"/>
  <c r="X24" i="38"/>
  <c r="AB24" i="38" s="1"/>
  <c r="AC24" i="38" s="1"/>
  <c r="X20" i="38"/>
  <c r="AB20" i="38" s="1"/>
  <c r="AC20" i="38" s="1"/>
  <c r="X10" i="38"/>
  <c r="AB10" i="38" s="1"/>
  <c r="X12" i="38"/>
  <c r="AB12" i="38" s="1"/>
  <c r="AC12" i="38" s="1"/>
  <c r="X18" i="38"/>
  <c r="AB18" i="38" s="1"/>
  <c r="AC18" i="38" s="1"/>
  <c r="X13" i="38"/>
  <c r="AB13" i="38" s="1"/>
  <c r="AC13" i="38" s="1"/>
  <c r="X14" i="38"/>
  <c r="AB14" i="38" s="1"/>
  <c r="AC14" i="38" s="1"/>
  <c r="X17" i="38"/>
  <c r="AB17" i="38" s="1"/>
  <c r="AC17" i="38" s="1"/>
  <c r="X16" i="38"/>
  <c r="AB16" i="38" s="1"/>
  <c r="AC16" i="38" s="1"/>
  <c r="X11" i="38"/>
  <c r="AB11" i="38" s="1"/>
  <c r="AC11" i="38" s="1"/>
  <c r="X21" i="38"/>
  <c r="AB21" i="38" s="1"/>
  <c r="AC21" i="38" s="1"/>
  <c r="X23" i="38"/>
  <c r="AB23" i="38" s="1"/>
  <c r="AC23" i="38" s="1"/>
  <c r="K71" i="38"/>
  <c r="L71" i="38" s="1"/>
  <c r="K70" i="38"/>
  <c r="L70" i="38" s="1"/>
  <c r="K59" i="38"/>
  <c r="L59" i="38" s="1"/>
  <c r="K78" i="38"/>
  <c r="L78" i="38" s="1"/>
  <c r="K67" i="38"/>
  <c r="L67" i="38" s="1"/>
  <c r="K47" i="38"/>
  <c r="L50" i="38" s="1"/>
  <c r="C50" i="38"/>
  <c r="X26" i="38" l="1"/>
  <c r="X56" i="38" s="1"/>
  <c r="AB57" i="38" s="1"/>
  <c r="AB76" i="38" s="1"/>
  <c r="W49" i="38"/>
  <c r="AB49" i="38" s="1"/>
  <c r="W48" i="38"/>
  <c r="AB48" i="38" s="1"/>
  <c r="L82" i="38"/>
  <c r="AB26" i="38"/>
  <c r="X53" i="38" s="1"/>
  <c r="AB54" i="38" s="1"/>
  <c r="W47" i="38"/>
  <c r="AC10" i="38"/>
  <c r="AC26" i="38" s="1"/>
  <c r="AC40" i="38" l="1"/>
  <c r="AC44" i="38" s="1"/>
  <c r="W50" i="38"/>
  <c r="AB47" i="38"/>
  <c r="AC50" i="38" s="1"/>
  <c r="AB77" i="38"/>
  <c r="AC77" i="38" s="1"/>
  <c r="AB66" i="38"/>
  <c r="AC66" i="38" s="1"/>
  <c r="AB70" i="38"/>
  <c r="AC70" i="38" s="1"/>
  <c r="AC76" i="38"/>
  <c r="AB69" i="38"/>
  <c r="AC69" i="38" s="1"/>
  <c r="AB58" i="38"/>
  <c r="AC58" i="38" s="1"/>
  <c r="AB68" i="38"/>
  <c r="AC68" i="38" s="1"/>
  <c r="AB71" i="38"/>
  <c r="AC71" i="38" s="1"/>
  <c r="AC81" i="38" l="1"/>
  <c r="L84" i="38" s="1"/>
  <c r="K86" i="38" s="1"/>
  <c r="L86" i="38" s="1"/>
  <c r="L94" i="38" s="1"/>
  <c r="L87" i="38" l="1"/>
  <c r="C177" i="37"/>
  <c r="C176" i="37"/>
  <c r="B136" i="37"/>
  <c r="B135" i="37"/>
  <c r="V78" i="37"/>
  <c r="Y77" i="37"/>
  <c r="V77" i="37"/>
  <c r="Y76" i="37"/>
  <c r="V76" i="37"/>
  <c r="G76" i="37"/>
  <c r="I76" i="37" s="1"/>
  <c r="L76" i="37" s="1"/>
  <c r="AB75" i="37"/>
  <c r="G75" i="37"/>
  <c r="I75" i="37" s="1"/>
  <c r="L75" i="37" s="1"/>
  <c r="AB74" i="37"/>
  <c r="Y71" i="37"/>
  <c r="Y70" i="37"/>
  <c r="Y69" i="37"/>
  <c r="Y68" i="37"/>
  <c r="Y66" i="37"/>
  <c r="X65" i="37"/>
  <c r="Y58" i="37" s="1"/>
  <c r="G65" i="37"/>
  <c r="X64" i="37" s="1"/>
  <c r="X61" i="37"/>
  <c r="X60" i="37"/>
  <c r="AA56" i="37"/>
  <c r="J56" i="37"/>
  <c r="AA53" i="37"/>
  <c r="Z49" i="37"/>
  <c r="G49" i="37"/>
  <c r="Z48" i="37"/>
  <c r="G48" i="37"/>
  <c r="Z47" i="37"/>
  <c r="G47" i="37"/>
  <c r="X40" i="37"/>
  <c r="K40" i="37"/>
  <c r="X39" i="37"/>
  <c r="AB40" i="37" s="1"/>
  <c r="X37" i="37"/>
  <c r="E37" i="37"/>
  <c r="D37" i="37"/>
  <c r="AB36" i="37"/>
  <c r="AC36" i="37" s="1"/>
  <c r="L36" i="37"/>
  <c r="AB35" i="37"/>
  <c r="AC35" i="37" s="1"/>
  <c r="L35" i="37"/>
  <c r="AC34" i="37"/>
  <c r="AB34" i="37"/>
  <c r="L34" i="37"/>
  <c r="AC33" i="37"/>
  <c r="AB33" i="37"/>
  <c r="L33" i="37"/>
  <c r="AB32" i="37"/>
  <c r="AC32" i="37" s="1"/>
  <c r="L32" i="37"/>
  <c r="AB31" i="37"/>
  <c r="AC31" i="37" s="1"/>
  <c r="L31" i="37"/>
  <c r="AB30" i="37"/>
  <c r="AC30" i="37" s="1"/>
  <c r="L30" i="37"/>
  <c r="AC29" i="37"/>
  <c r="AB29" i="37"/>
  <c r="L29" i="37"/>
  <c r="AB28" i="37"/>
  <c r="AC28" i="37" s="1"/>
  <c r="AC37" i="37" s="1"/>
  <c r="L28" i="37"/>
  <c r="E26" i="37"/>
  <c r="D26" i="37"/>
  <c r="K25" i="37"/>
  <c r="L25" i="37" s="1"/>
  <c r="I23" i="37"/>
  <c r="I24" i="37" s="1"/>
  <c r="K23" i="37"/>
  <c r="L23" i="37" s="1"/>
  <c r="K22" i="37"/>
  <c r="L22" i="37" s="1"/>
  <c r="I20" i="37"/>
  <c r="I21" i="37" s="1"/>
  <c r="K19" i="37"/>
  <c r="L19" i="37" s="1"/>
  <c r="I17" i="37"/>
  <c r="I18" i="37" s="1"/>
  <c r="K17" i="37"/>
  <c r="L17" i="37" s="1"/>
  <c r="K16" i="37"/>
  <c r="L16" i="37" s="1"/>
  <c r="I15" i="37"/>
  <c r="K14" i="37"/>
  <c r="L14" i="37" s="1"/>
  <c r="I13" i="37"/>
  <c r="K13" i="37"/>
  <c r="L13" i="37" s="1"/>
  <c r="K12" i="37"/>
  <c r="L12" i="37" s="1"/>
  <c r="I11" i="37"/>
  <c r="G10" i="37"/>
  <c r="AB7" i="37"/>
  <c r="X47" i="37" s="1"/>
  <c r="X7" i="37"/>
  <c r="V4" i="37"/>
  <c r="B3" i="37"/>
  <c r="V2" i="37"/>
  <c r="K18" i="37" l="1"/>
  <c r="L18" i="37" s="1"/>
  <c r="K21" i="37"/>
  <c r="L21" i="37" s="1"/>
  <c r="K24" i="37"/>
  <c r="L24" i="37" s="1"/>
  <c r="K20" i="37"/>
  <c r="L20" i="37" s="1"/>
  <c r="M11" i="37"/>
  <c r="M15" i="37"/>
  <c r="Z75" i="37"/>
  <c r="AC75" i="37" s="1"/>
  <c r="K15" i="37"/>
  <c r="L15" i="37" s="1"/>
  <c r="K11" i="37"/>
  <c r="L11" i="37" s="1"/>
  <c r="G26" i="37"/>
  <c r="K84" i="37" s="1"/>
  <c r="L90" i="38"/>
  <c r="L92" i="38" s="1"/>
  <c r="G37" i="37"/>
  <c r="Z74" i="37"/>
  <c r="AC74" i="37" s="1"/>
  <c r="X49" i="37"/>
  <c r="K10" i="37"/>
  <c r="L10" i="37" s="1"/>
  <c r="L37" i="37"/>
  <c r="X48" i="37"/>
  <c r="M13" i="37"/>
  <c r="C48" i="37" l="1"/>
  <c r="K48" i="37" s="1"/>
  <c r="C49" i="37"/>
  <c r="K49" i="37" s="1"/>
  <c r="L40" i="37"/>
  <c r="G56" i="37"/>
  <c r="K57" i="37" s="1"/>
  <c r="X23" i="37"/>
  <c r="AB23" i="37" s="1"/>
  <c r="AC23" i="37" s="1"/>
  <c r="X25" i="37"/>
  <c r="AB25" i="37" s="1"/>
  <c r="AC25" i="37" s="1"/>
  <c r="X22" i="37"/>
  <c r="AB22" i="37" s="1"/>
  <c r="AC22" i="37" s="1"/>
  <c r="X19" i="37"/>
  <c r="AB19" i="37" s="1"/>
  <c r="AC19" i="37" s="1"/>
  <c r="X16" i="37"/>
  <c r="AB16" i="37" s="1"/>
  <c r="AC16" i="37" s="1"/>
  <c r="X13" i="37"/>
  <c r="AB13" i="37" s="1"/>
  <c r="AC13" i="37" s="1"/>
  <c r="X12" i="37"/>
  <c r="AB12" i="37" s="1"/>
  <c r="X17" i="37"/>
  <c r="AB17" i="37" s="1"/>
  <c r="AC17" i="37" s="1"/>
  <c r="X20" i="37"/>
  <c r="AB20" i="37" s="1"/>
  <c r="AC20" i="37" s="1"/>
  <c r="X24" i="37"/>
  <c r="AB24" i="37" s="1"/>
  <c r="AC24" i="37" s="1"/>
  <c r="X21" i="37"/>
  <c r="AB21" i="37" s="1"/>
  <c r="AC21" i="37" s="1"/>
  <c r="X18" i="37"/>
  <c r="AB18" i="37" s="1"/>
  <c r="AC18" i="37" s="1"/>
  <c r="X15" i="37"/>
  <c r="AB15" i="37" s="1"/>
  <c r="AC15" i="37" s="1"/>
  <c r="X14" i="37"/>
  <c r="AB14" i="37" s="1"/>
  <c r="X11" i="37"/>
  <c r="AB11" i="37" s="1"/>
  <c r="AC11" i="37" s="1"/>
  <c r="X10" i="37"/>
  <c r="C47" i="37"/>
  <c r="L26" i="37"/>
  <c r="K26" i="37"/>
  <c r="G53" i="37" s="1"/>
  <c r="K54" i="37" s="1"/>
  <c r="L44" i="37" l="1"/>
  <c r="K69" i="37"/>
  <c r="L69" i="37" s="1"/>
  <c r="K77" i="37"/>
  <c r="L77" i="37" s="1"/>
  <c r="K72" i="37"/>
  <c r="L72" i="37" s="1"/>
  <c r="K71" i="37"/>
  <c r="L71" i="37" s="1"/>
  <c r="K70" i="37"/>
  <c r="L70" i="37" s="1"/>
  <c r="K59" i="37"/>
  <c r="L59" i="37" s="1"/>
  <c r="K78" i="37"/>
  <c r="L78" i="37" s="1"/>
  <c r="K67" i="37"/>
  <c r="L67" i="37" s="1"/>
  <c r="X26" i="37"/>
  <c r="AB10" i="37"/>
  <c r="W48" i="37"/>
  <c r="AB48" i="37" s="1"/>
  <c r="AC12" i="37"/>
  <c r="K47" i="37"/>
  <c r="L50" i="37" s="1"/>
  <c r="C50" i="37"/>
  <c r="AC14" i="37"/>
  <c r="W49" i="37"/>
  <c r="AB49" i="37" s="1"/>
  <c r="L82" i="37" l="1"/>
  <c r="K86" i="37" s="1"/>
  <c r="AB26" i="37"/>
  <c r="X53" i="37" s="1"/>
  <c r="AB54" i="37" s="1"/>
  <c r="W47" i="37"/>
  <c r="AC10" i="37"/>
  <c r="AC26" i="37" s="1"/>
  <c r="X56" i="37"/>
  <c r="AB57" i="37" s="1"/>
  <c r="AB76" i="37" s="1"/>
  <c r="AC40" i="37"/>
  <c r="W50" i="37" l="1"/>
  <c r="AB47" i="37"/>
  <c r="AC50" i="37" s="1"/>
  <c r="AB77" i="37"/>
  <c r="AC77" i="37" s="1"/>
  <c r="AB66" i="37"/>
  <c r="AC66" i="37" s="1"/>
  <c r="AB70" i="37"/>
  <c r="AC70" i="37" s="1"/>
  <c r="AC76" i="37"/>
  <c r="AB69" i="37"/>
  <c r="AC69" i="37" s="1"/>
  <c r="AB58" i="37"/>
  <c r="AC58" i="37" s="1"/>
  <c r="AB68" i="37"/>
  <c r="AC68" i="37" s="1"/>
  <c r="AB71" i="37"/>
  <c r="AC71" i="37" s="1"/>
  <c r="L86" i="37"/>
  <c r="AC44" i="37"/>
  <c r="L87" i="37" l="1"/>
  <c r="L94" i="37"/>
  <c r="AC81" i="37"/>
  <c r="L84" i="37" s="1"/>
  <c r="L90" i="37" l="1"/>
  <c r="L92" i="37" s="1"/>
  <c r="C177" i="36"/>
  <c r="C176" i="36"/>
  <c r="B136" i="36"/>
  <c r="B135" i="36"/>
  <c r="V78" i="36"/>
  <c r="Y77" i="36"/>
  <c r="V77" i="36"/>
  <c r="Y76" i="36"/>
  <c r="V76" i="36"/>
  <c r="G76" i="36"/>
  <c r="I76" i="36" s="1"/>
  <c r="L76" i="36" s="1"/>
  <c r="AB75" i="36"/>
  <c r="G75" i="36"/>
  <c r="I75" i="36" s="1"/>
  <c r="L75" i="36" s="1"/>
  <c r="AB74" i="36"/>
  <c r="Y71" i="36"/>
  <c r="Y70" i="36"/>
  <c r="Y69" i="36"/>
  <c r="Y68" i="36"/>
  <c r="Y66" i="36"/>
  <c r="X65" i="36"/>
  <c r="G65" i="36"/>
  <c r="X64" i="36" s="1"/>
  <c r="X61" i="36"/>
  <c r="X60" i="36"/>
  <c r="J56" i="36"/>
  <c r="AA56" i="36" s="1"/>
  <c r="AA53" i="36"/>
  <c r="Z49" i="36"/>
  <c r="G49" i="36"/>
  <c r="Z48" i="36"/>
  <c r="G48" i="36"/>
  <c r="Z47" i="36"/>
  <c r="G47" i="36"/>
  <c r="X40" i="36"/>
  <c r="K40" i="36"/>
  <c r="X39" i="36"/>
  <c r="AB40" i="36" s="1"/>
  <c r="X37" i="36"/>
  <c r="E37" i="36"/>
  <c r="D37" i="36"/>
  <c r="AB36" i="36"/>
  <c r="AC36" i="36" s="1"/>
  <c r="L36" i="36"/>
  <c r="AB35" i="36"/>
  <c r="AC35" i="36" s="1"/>
  <c r="L35" i="36"/>
  <c r="AB34" i="36"/>
  <c r="AC34" i="36" s="1"/>
  <c r="L34" i="36"/>
  <c r="AC33" i="36"/>
  <c r="AB33" i="36"/>
  <c r="L33" i="36"/>
  <c r="AB32" i="36"/>
  <c r="AC32" i="36" s="1"/>
  <c r="L32" i="36"/>
  <c r="AB31" i="36"/>
  <c r="AC31" i="36" s="1"/>
  <c r="L31" i="36"/>
  <c r="AB30" i="36"/>
  <c r="AC30" i="36" s="1"/>
  <c r="L30" i="36"/>
  <c r="AC29" i="36"/>
  <c r="AB29" i="36"/>
  <c r="L29" i="36"/>
  <c r="AB28" i="36"/>
  <c r="AC28" i="36" s="1"/>
  <c r="AC37" i="36" s="1"/>
  <c r="L28" i="36"/>
  <c r="E26" i="36"/>
  <c r="D26" i="36"/>
  <c r="K25" i="36"/>
  <c r="L25" i="36" s="1"/>
  <c r="I23" i="36"/>
  <c r="I24" i="36" s="1"/>
  <c r="K23" i="36"/>
  <c r="L23" i="36" s="1"/>
  <c r="K22" i="36"/>
  <c r="L22" i="36" s="1"/>
  <c r="I20" i="36"/>
  <c r="I21" i="36" s="1"/>
  <c r="K19" i="36"/>
  <c r="L19" i="36" s="1"/>
  <c r="I17" i="36"/>
  <c r="I18" i="36" s="1"/>
  <c r="K17" i="36"/>
  <c r="L17" i="36" s="1"/>
  <c r="K16" i="36"/>
  <c r="L16" i="36" s="1"/>
  <c r="I15" i="36"/>
  <c r="K14" i="36"/>
  <c r="L14" i="36" s="1"/>
  <c r="I13" i="36"/>
  <c r="K13" i="36"/>
  <c r="L13" i="36" s="1"/>
  <c r="K12" i="36"/>
  <c r="L12" i="36" s="1"/>
  <c r="I11" i="36"/>
  <c r="G10" i="36"/>
  <c r="AB7" i="36"/>
  <c r="X47" i="36" s="1"/>
  <c r="X7" i="36"/>
  <c r="V4" i="36"/>
  <c r="B3" i="36"/>
  <c r="V2" i="36"/>
  <c r="K21" i="36" l="1"/>
  <c r="L21" i="36" s="1"/>
  <c r="X49" i="36"/>
  <c r="K24" i="36"/>
  <c r="L24" i="36" s="1"/>
  <c r="K18" i="36"/>
  <c r="L18" i="36" s="1"/>
  <c r="K15" i="36"/>
  <c r="L15" i="36" s="1"/>
  <c r="K20" i="36"/>
  <c r="L20" i="36" s="1"/>
  <c r="Y58" i="36"/>
  <c r="M11" i="36"/>
  <c r="G26" i="36"/>
  <c r="L40" i="36" s="1"/>
  <c r="K11" i="36"/>
  <c r="L11" i="36" s="1"/>
  <c r="M15" i="36"/>
  <c r="G37" i="36"/>
  <c r="Z74" i="36"/>
  <c r="AC74" i="36" s="1"/>
  <c r="C48" i="36"/>
  <c r="K48" i="36" s="1"/>
  <c r="Z75" i="36"/>
  <c r="AC75" i="36" s="1"/>
  <c r="M13" i="36"/>
  <c r="K10" i="36"/>
  <c r="L10" i="36" s="1"/>
  <c r="L37" i="36"/>
  <c r="X48" i="36"/>
  <c r="C49" i="36" l="1"/>
  <c r="K49" i="36" s="1"/>
  <c r="K84" i="36"/>
  <c r="X23" i="36" s="1"/>
  <c r="AB23" i="36" s="1"/>
  <c r="AC23" i="36" s="1"/>
  <c r="G56" i="36"/>
  <c r="K57" i="36" s="1"/>
  <c r="K77" i="36" s="1"/>
  <c r="L77" i="36" s="1"/>
  <c r="C47" i="36"/>
  <c r="L26" i="36"/>
  <c r="L44" i="36" s="1"/>
  <c r="K26" i="36"/>
  <c r="G53" i="36" s="1"/>
  <c r="K54" i="36" s="1"/>
  <c r="X20" i="36" l="1"/>
  <c r="AB20" i="36" s="1"/>
  <c r="AC20" i="36" s="1"/>
  <c r="X15" i="36"/>
  <c r="AB15" i="36" s="1"/>
  <c r="AC15" i="36" s="1"/>
  <c r="X12" i="36"/>
  <c r="AB12" i="36" s="1"/>
  <c r="AC12" i="36" s="1"/>
  <c r="X22" i="36"/>
  <c r="AB22" i="36" s="1"/>
  <c r="AC22" i="36" s="1"/>
  <c r="X10" i="36"/>
  <c r="AB10" i="36" s="1"/>
  <c r="X18" i="36"/>
  <c r="AB18" i="36" s="1"/>
  <c r="AC18" i="36" s="1"/>
  <c r="X13" i="36"/>
  <c r="AB13" i="36" s="1"/>
  <c r="AC13" i="36" s="1"/>
  <c r="X25" i="36"/>
  <c r="AB25" i="36" s="1"/>
  <c r="AC25" i="36" s="1"/>
  <c r="X11" i="36"/>
  <c r="AB11" i="36" s="1"/>
  <c r="AC11" i="36" s="1"/>
  <c r="X21" i="36"/>
  <c r="AB21" i="36" s="1"/>
  <c r="AC21" i="36" s="1"/>
  <c r="X16" i="36"/>
  <c r="AB16" i="36" s="1"/>
  <c r="AC16" i="36" s="1"/>
  <c r="X17" i="36"/>
  <c r="AB17" i="36" s="1"/>
  <c r="AC17" i="36" s="1"/>
  <c r="X14" i="36"/>
  <c r="AB14" i="36" s="1"/>
  <c r="AC14" i="36" s="1"/>
  <c r="X24" i="36"/>
  <c r="AB24" i="36" s="1"/>
  <c r="AC24" i="36" s="1"/>
  <c r="X19" i="36"/>
  <c r="AB19" i="36" s="1"/>
  <c r="AC19" i="36" s="1"/>
  <c r="K69" i="36"/>
  <c r="L69" i="36" s="1"/>
  <c r="K72" i="36"/>
  <c r="L72" i="36" s="1"/>
  <c r="K71" i="36"/>
  <c r="L71" i="36" s="1"/>
  <c r="K70" i="36"/>
  <c r="L70" i="36" s="1"/>
  <c r="K59" i="36"/>
  <c r="L59" i="36" s="1"/>
  <c r="K78" i="36"/>
  <c r="L78" i="36" s="1"/>
  <c r="K67" i="36"/>
  <c r="L67" i="36" s="1"/>
  <c r="K47" i="36"/>
  <c r="L50" i="36" s="1"/>
  <c r="C50" i="36"/>
  <c r="W49" i="36" l="1"/>
  <c r="AB49" i="36" s="1"/>
  <c r="W48" i="36"/>
  <c r="AB48" i="36" s="1"/>
  <c r="X26" i="36"/>
  <c r="AC40" i="36" s="1"/>
  <c r="L82" i="36"/>
  <c r="AB26" i="36"/>
  <c r="X53" i="36" s="1"/>
  <c r="AB54" i="36" s="1"/>
  <c r="W47" i="36"/>
  <c r="AC10" i="36"/>
  <c r="AC26" i="36" s="1"/>
  <c r="X56" i="36" l="1"/>
  <c r="AB57" i="36" s="1"/>
  <c r="AB76" i="36" s="1"/>
  <c r="AC76" i="36" s="1"/>
  <c r="K86" i="36"/>
  <c r="L86" i="36" s="1"/>
  <c r="L94" i="36" s="1"/>
  <c r="AB47" i="36"/>
  <c r="AC50" i="36" s="1"/>
  <c r="W50" i="36"/>
  <c r="AB77" i="36"/>
  <c r="AC77" i="36" s="1"/>
  <c r="AB66" i="36"/>
  <c r="AC66" i="36" s="1"/>
  <c r="AB69" i="36"/>
  <c r="AC69" i="36" s="1"/>
  <c r="AB58" i="36"/>
  <c r="AC58" i="36" s="1"/>
  <c r="AB70" i="36"/>
  <c r="AC70" i="36" s="1"/>
  <c r="AC44" i="36"/>
  <c r="AB71" i="36" l="1"/>
  <c r="AC71" i="36" s="1"/>
  <c r="AC81" i="36" s="1"/>
  <c r="L84" i="36" s="1"/>
  <c r="AB68" i="36"/>
  <c r="AC68" i="36" s="1"/>
  <c r="L87" i="36"/>
  <c r="L90" i="36" l="1"/>
  <c r="L92" i="36" s="1"/>
  <c r="C177" i="35"/>
  <c r="C176" i="35"/>
  <c r="B136" i="35"/>
  <c r="B135" i="35"/>
  <c r="V78" i="35"/>
  <c r="Y77" i="35"/>
  <c r="V77" i="35"/>
  <c r="Y76" i="35"/>
  <c r="V76" i="35"/>
  <c r="G76" i="35"/>
  <c r="I76" i="35" s="1"/>
  <c r="L76" i="35" s="1"/>
  <c r="AB75" i="35"/>
  <c r="G75" i="35"/>
  <c r="I75" i="35" s="1"/>
  <c r="L75" i="35" s="1"/>
  <c r="AB74" i="35"/>
  <c r="Y71" i="35"/>
  <c r="Y70" i="35"/>
  <c r="Y69" i="35"/>
  <c r="Y68" i="35"/>
  <c r="Y66" i="35"/>
  <c r="X65" i="35"/>
  <c r="G65" i="35"/>
  <c r="X64" i="35" s="1"/>
  <c r="X61" i="35"/>
  <c r="X60" i="35"/>
  <c r="J56" i="35"/>
  <c r="AA56" i="35" s="1"/>
  <c r="AA53" i="35"/>
  <c r="Z49" i="35"/>
  <c r="G49" i="35"/>
  <c r="Z48" i="35"/>
  <c r="G48" i="35"/>
  <c r="Z47" i="35"/>
  <c r="G47" i="35"/>
  <c r="X40" i="35"/>
  <c r="K40" i="35"/>
  <c r="X39" i="35"/>
  <c r="AB40" i="35" s="1"/>
  <c r="X37" i="35"/>
  <c r="E37" i="35"/>
  <c r="D37" i="35"/>
  <c r="AB36" i="35"/>
  <c r="AC36" i="35" s="1"/>
  <c r="L36" i="35"/>
  <c r="AB35" i="35"/>
  <c r="AC35" i="35" s="1"/>
  <c r="L35" i="35"/>
  <c r="AC34" i="35"/>
  <c r="AB34" i="35"/>
  <c r="L34" i="35"/>
  <c r="AC33" i="35"/>
  <c r="AB33" i="35"/>
  <c r="L33" i="35"/>
  <c r="AB32" i="35"/>
  <c r="AC32" i="35" s="1"/>
  <c r="L32" i="35"/>
  <c r="AB31" i="35"/>
  <c r="AC31" i="35" s="1"/>
  <c r="L31" i="35"/>
  <c r="AC30" i="35"/>
  <c r="AB30" i="35"/>
  <c r="L30" i="35"/>
  <c r="AC29" i="35"/>
  <c r="AB29" i="35"/>
  <c r="L29" i="35"/>
  <c r="AB28" i="35"/>
  <c r="AC28" i="35" s="1"/>
  <c r="L28" i="35"/>
  <c r="E26" i="35"/>
  <c r="D26" i="35"/>
  <c r="K25" i="35"/>
  <c r="L25" i="35" s="1"/>
  <c r="I23" i="35"/>
  <c r="I24" i="35" s="1"/>
  <c r="K23" i="35"/>
  <c r="L23" i="35" s="1"/>
  <c r="K22" i="35"/>
  <c r="L22" i="35" s="1"/>
  <c r="I20" i="35"/>
  <c r="I21" i="35" s="1"/>
  <c r="K19" i="35"/>
  <c r="L19" i="35" s="1"/>
  <c r="I17" i="35"/>
  <c r="I18" i="35" s="1"/>
  <c r="K16" i="35"/>
  <c r="L16" i="35" s="1"/>
  <c r="I15" i="35"/>
  <c r="K14" i="35"/>
  <c r="L14" i="35" s="1"/>
  <c r="I13" i="35"/>
  <c r="K13" i="35"/>
  <c r="L13" i="35" s="1"/>
  <c r="K12" i="35"/>
  <c r="L12" i="35" s="1"/>
  <c r="I11" i="35"/>
  <c r="G10" i="35"/>
  <c r="AB7" i="35"/>
  <c r="X47" i="35" s="1"/>
  <c r="X7" i="35"/>
  <c r="V4" i="35"/>
  <c r="B3" i="35"/>
  <c r="V2" i="35"/>
  <c r="AC37" i="35" l="1"/>
  <c r="K18" i="35"/>
  <c r="L18" i="35" s="1"/>
  <c r="K21" i="35"/>
  <c r="L21" i="35" s="1"/>
  <c r="K17" i="35"/>
  <c r="L17" i="35" s="1"/>
  <c r="K24" i="35"/>
  <c r="L24" i="35" s="1"/>
  <c r="Y58" i="35"/>
  <c r="K20" i="35"/>
  <c r="L20" i="35" s="1"/>
  <c r="M15" i="35"/>
  <c r="M11" i="35"/>
  <c r="G37" i="35"/>
  <c r="Z75" i="35"/>
  <c r="AC75" i="35" s="1"/>
  <c r="K15" i="35"/>
  <c r="L15" i="35" s="1"/>
  <c r="K11" i="35"/>
  <c r="L11" i="35" s="1"/>
  <c r="G26" i="35"/>
  <c r="K84" i="35" s="1"/>
  <c r="Z74" i="35"/>
  <c r="AC74" i="35" s="1"/>
  <c r="X49" i="35"/>
  <c r="K10" i="35"/>
  <c r="L10" i="35" s="1"/>
  <c r="L37" i="35"/>
  <c r="X48" i="35"/>
  <c r="M13" i="35"/>
  <c r="C48" i="35" l="1"/>
  <c r="K48" i="35" s="1"/>
  <c r="C49" i="35"/>
  <c r="K49" i="35" s="1"/>
  <c r="L40" i="35"/>
  <c r="G56" i="35"/>
  <c r="K57" i="35" s="1"/>
  <c r="K69" i="35" s="1"/>
  <c r="L69" i="35" s="1"/>
  <c r="C47" i="35"/>
  <c r="L26" i="35"/>
  <c r="K26" i="35"/>
  <c r="G53" i="35" s="1"/>
  <c r="K54" i="35" s="1"/>
  <c r="X25" i="35"/>
  <c r="AB25" i="35" s="1"/>
  <c r="AC25" i="35" s="1"/>
  <c r="X22" i="35"/>
  <c r="AB22" i="35" s="1"/>
  <c r="AC22" i="35" s="1"/>
  <c r="X19" i="35"/>
  <c r="AB19" i="35" s="1"/>
  <c r="AC19" i="35" s="1"/>
  <c r="X16" i="35"/>
  <c r="AB16" i="35" s="1"/>
  <c r="AC16" i="35" s="1"/>
  <c r="X13" i="35"/>
  <c r="AB13" i="35" s="1"/>
  <c r="AC13" i="35" s="1"/>
  <c r="X12" i="35"/>
  <c r="AB12" i="35" s="1"/>
  <c r="X20" i="35"/>
  <c r="AB20" i="35" s="1"/>
  <c r="AC20" i="35" s="1"/>
  <c r="X23" i="35"/>
  <c r="AB23" i="35" s="1"/>
  <c r="AC23" i="35" s="1"/>
  <c r="X17" i="35"/>
  <c r="AB17" i="35" s="1"/>
  <c r="AC17" i="35" s="1"/>
  <c r="X24" i="35"/>
  <c r="AB24" i="35" s="1"/>
  <c r="AC24" i="35" s="1"/>
  <c r="X21" i="35"/>
  <c r="AB21" i="35" s="1"/>
  <c r="AC21" i="35" s="1"/>
  <c r="X18" i="35"/>
  <c r="AB18" i="35" s="1"/>
  <c r="AC18" i="35" s="1"/>
  <c r="X15" i="35"/>
  <c r="AB15" i="35" s="1"/>
  <c r="AC15" i="35" s="1"/>
  <c r="X14" i="35"/>
  <c r="AB14" i="35" s="1"/>
  <c r="X11" i="35"/>
  <c r="AB11" i="35" s="1"/>
  <c r="AC11" i="35" s="1"/>
  <c r="X10" i="35"/>
  <c r="L44" i="35" l="1"/>
  <c r="K72" i="35"/>
  <c r="L72" i="35" s="1"/>
  <c r="K77" i="35"/>
  <c r="L77" i="35" s="1"/>
  <c r="X26" i="35"/>
  <c r="AB10" i="35"/>
  <c r="K71" i="35"/>
  <c r="L71" i="35" s="1"/>
  <c r="K70" i="35"/>
  <c r="L70" i="35" s="1"/>
  <c r="K59" i="35"/>
  <c r="L59" i="35" s="1"/>
  <c r="K78" i="35"/>
  <c r="L78" i="35" s="1"/>
  <c r="K67" i="35"/>
  <c r="L67" i="35" s="1"/>
  <c r="AC14" i="35"/>
  <c r="W49" i="35"/>
  <c r="AB49" i="35" s="1"/>
  <c r="W48" i="35"/>
  <c r="AB48" i="35" s="1"/>
  <c r="AC12" i="35"/>
  <c r="K47" i="35"/>
  <c r="L50" i="35" s="1"/>
  <c r="C50" i="35"/>
  <c r="L82" i="35" l="1"/>
  <c r="K86" i="35" s="1"/>
  <c r="AB26" i="35"/>
  <c r="X53" i="35" s="1"/>
  <c r="AB54" i="35" s="1"/>
  <c r="W47" i="35"/>
  <c r="AC10" i="35"/>
  <c r="AC26" i="35" s="1"/>
  <c r="X56" i="35"/>
  <c r="AB57" i="35" s="1"/>
  <c r="AB76" i="35" s="1"/>
  <c r="AC40" i="35"/>
  <c r="AC44" i="35" l="1"/>
  <c r="AB77" i="35"/>
  <c r="AC77" i="35" s="1"/>
  <c r="AB66" i="35"/>
  <c r="AC66" i="35" s="1"/>
  <c r="AB70" i="35"/>
  <c r="AC70" i="35" s="1"/>
  <c r="AC76" i="35"/>
  <c r="AB69" i="35"/>
  <c r="AC69" i="35" s="1"/>
  <c r="AB58" i="35"/>
  <c r="AC58" i="35" s="1"/>
  <c r="L86" i="35"/>
  <c r="L94" i="35" s="1"/>
  <c r="AB68" i="35"/>
  <c r="AC68" i="35" s="1"/>
  <c r="AB71" i="35"/>
  <c r="AC71" i="35" s="1"/>
  <c r="W50" i="35"/>
  <c r="AB47" i="35"/>
  <c r="AC50" i="35" s="1"/>
  <c r="AC81" i="35" l="1"/>
  <c r="L84" i="35" s="1"/>
  <c r="L87" i="35"/>
  <c r="C177" i="34"/>
  <c r="C176" i="34"/>
  <c r="B136" i="34"/>
  <c r="B135" i="34"/>
  <c r="V78" i="34"/>
  <c r="Y77" i="34"/>
  <c r="V77" i="34"/>
  <c r="Y76" i="34"/>
  <c r="V76" i="34"/>
  <c r="G76" i="34"/>
  <c r="I76" i="34" s="1"/>
  <c r="L76" i="34" s="1"/>
  <c r="AB75" i="34"/>
  <c r="G75" i="34"/>
  <c r="I75" i="34" s="1"/>
  <c r="L75" i="34" s="1"/>
  <c r="AB74" i="34"/>
  <c r="Y71" i="34"/>
  <c r="Y70" i="34"/>
  <c r="Y69" i="34"/>
  <c r="Y68" i="34"/>
  <c r="Y66" i="34"/>
  <c r="X65" i="34"/>
  <c r="G65" i="34"/>
  <c r="X64" i="34" s="1"/>
  <c r="X61" i="34"/>
  <c r="X60" i="34"/>
  <c r="J56" i="34"/>
  <c r="AA56" i="34" s="1"/>
  <c r="AA53" i="34"/>
  <c r="Z49" i="34"/>
  <c r="G49" i="34"/>
  <c r="Z48" i="34"/>
  <c r="G48" i="34"/>
  <c r="Z47" i="34"/>
  <c r="G47" i="34"/>
  <c r="X40" i="34"/>
  <c r="K40" i="34"/>
  <c r="X39" i="34"/>
  <c r="X37" i="34"/>
  <c r="E37" i="34"/>
  <c r="D37" i="34"/>
  <c r="AB36" i="34"/>
  <c r="AC36" i="34" s="1"/>
  <c r="L36" i="34"/>
  <c r="AC35" i="34"/>
  <c r="AB35" i="34"/>
  <c r="L35" i="34"/>
  <c r="AC34" i="34"/>
  <c r="AB34" i="34"/>
  <c r="L34" i="34"/>
  <c r="AB33" i="34"/>
  <c r="AC33" i="34" s="1"/>
  <c r="L33" i="34"/>
  <c r="AB32" i="34"/>
  <c r="AC32" i="34" s="1"/>
  <c r="L32" i="34"/>
  <c r="AC31" i="34"/>
  <c r="AB31" i="34"/>
  <c r="L31" i="34"/>
  <c r="AC30" i="34"/>
  <c r="AB30" i="34"/>
  <c r="L30" i="34"/>
  <c r="AB29" i="34"/>
  <c r="AC29" i="34" s="1"/>
  <c r="L29" i="34"/>
  <c r="AB28" i="34"/>
  <c r="AC28" i="34" s="1"/>
  <c r="L28" i="34"/>
  <c r="E26" i="34"/>
  <c r="D26" i="34"/>
  <c r="K25" i="34"/>
  <c r="L25" i="34" s="1"/>
  <c r="I24" i="34"/>
  <c r="I23" i="34"/>
  <c r="K23" i="34"/>
  <c r="L23" i="34" s="1"/>
  <c r="K22" i="34"/>
  <c r="L22" i="34" s="1"/>
  <c r="I20" i="34"/>
  <c r="I21" i="34" s="1"/>
  <c r="K20" i="34"/>
  <c r="L20" i="34" s="1"/>
  <c r="K19" i="34"/>
  <c r="L19" i="34" s="1"/>
  <c r="I17" i="34"/>
  <c r="I18" i="34" s="1"/>
  <c r="K16" i="34"/>
  <c r="L16" i="34" s="1"/>
  <c r="I15" i="34"/>
  <c r="M15" i="34"/>
  <c r="K14" i="34"/>
  <c r="L14" i="34" s="1"/>
  <c r="I13" i="34"/>
  <c r="K13" i="34"/>
  <c r="L13" i="34" s="1"/>
  <c r="K12" i="34"/>
  <c r="L12" i="34" s="1"/>
  <c r="I11" i="34"/>
  <c r="G10" i="34"/>
  <c r="AB7" i="34"/>
  <c r="X47" i="34" s="1"/>
  <c r="X7" i="34"/>
  <c r="V4" i="34"/>
  <c r="B3" i="34"/>
  <c r="V2" i="34"/>
  <c r="AC37" i="34" l="1"/>
  <c r="K18" i="34"/>
  <c r="L18" i="34" s="1"/>
  <c r="K21" i="34"/>
  <c r="L21" i="34" s="1"/>
  <c r="K17" i="34"/>
  <c r="L17" i="34" s="1"/>
  <c r="K24" i="34"/>
  <c r="L24" i="34" s="1"/>
  <c r="Y58" i="34"/>
  <c r="M11" i="34"/>
  <c r="AB40" i="34"/>
  <c r="G26" i="34"/>
  <c r="L40" i="34" s="1"/>
  <c r="K15" i="34"/>
  <c r="L15" i="34" s="1"/>
  <c r="K11" i="34"/>
  <c r="L11" i="34" s="1"/>
  <c r="G37" i="34"/>
  <c r="L90" i="35"/>
  <c r="L92" i="35" s="1"/>
  <c r="Z74" i="34"/>
  <c r="AC74" i="34" s="1"/>
  <c r="Z75" i="34"/>
  <c r="AC75" i="34" s="1"/>
  <c r="X49" i="34"/>
  <c r="M13" i="34"/>
  <c r="K10" i="34"/>
  <c r="L10" i="34" s="1"/>
  <c r="L37" i="34"/>
  <c r="X48" i="34"/>
  <c r="C48" i="34" l="1"/>
  <c r="K48" i="34" s="1"/>
  <c r="C49" i="34"/>
  <c r="K49" i="34" s="1"/>
  <c r="G56" i="34"/>
  <c r="K57" i="34" s="1"/>
  <c r="K77" i="34" s="1"/>
  <c r="K84" i="34"/>
  <c r="X25" i="34" s="1"/>
  <c r="AB25" i="34" s="1"/>
  <c r="AC25" i="34" s="1"/>
  <c r="C47" i="34"/>
  <c r="L26" i="34"/>
  <c r="L44" i="34" s="1"/>
  <c r="K26" i="34"/>
  <c r="G53" i="34" s="1"/>
  <c r="K54" i="34" s="1"/>
  <c r="X16" i="34" l="1"/>
  <c r="AB16" i="34" s="1"/>
  <c r="AC16" i="34" s="1"/>
  <c r="X20" i="34"/>
  <c r="AB20" i="34" s="1"/>
  <c r="AC20" i="34" s="1"/>
  <c r="X14" i="34"/>
  <c r="AB14" i="34" s="1"/>
  <c r="AC14" i="34" s="1"/>
  <c r="X15" i="34"/>
  <c r="AB15" i="34" s="1"/>
  <c r="AC15" i="34" s="1"/>
  <c r="X24" i="34"/>
  <c r="AB24" i="34" s="1"/>
  <c r="AC24" i="34" s="1"/>
  <c r="X17" i="34"/>
  <c r="AB17" i="34" s="1"/>
  <c r="AC17" i="34" s="1"/>
  <c r="X19" i="34"/>
  <c r="AB19" i="34" s="1"/>
  <c r="AC19" i="34" s="1"/>
  <c r="X23" i="34"/>
  <c r="AB23" i="34" s="1"/>
  <c r="AC23" i="34" s="1"/>
  <c r="X22" i="34"/>
  <c r="AB22" i="34" s="1"/>
  <c r="AC22" i="34" s="1"/>
  <c r="X10" i="34"/>
  <c r="X18" i="34"/>
  <c r="AB18" i="34" s="1"/>
  <c r="AC18" i="34" s="1"/>
  <c r="X12" i="34"/>
  <c r="AB12" i="34" s="1"/>
  <c r="X11" i="34"/>
  <c r="AB11" i="34" s="1"/>
  <c r="AC11" i="34" s="1"/>
  <c r="X21" i="34"/>
  <c r="AB21" i="34" s="1"/>
  <c r="AC21" i="34" s="1"/>
  <c r="X13" i="34"/>
  <c r="AB13" i="34" s="1"/>
  <c r="AC13" i="34" s="1"/>
  <c r="K72" i="34"/>
  <c r="L72" i="34" s="1"/>
  <c r="K69" i="34"/>
  <c r="L69" i="34" s="1"/>
  <c r="K71" i="34"/>
  <c r="L71" i="34" s="1"/>
  <c r="K70" i="34"/>
  <c r="L70" i="34" s="1"/>
  <c r="K59" i="34"/>
  <c r="L59" i="34" s="1"/>
  <c r="K78" i="34"/>
  <c r="L78" i="34" s="1"/>
  <c r="K67" i="34"/>
  <c r="L67" i="34" s="1"/>
  <c r="K47" i="34"/>
  <c r="L50" i="34" s="1"/>
  <c r="C50" i="34"/>
  <c r="X26" i="34" l="1"/>
  <c r="X56" i="34" s="1"/>
  <c r="AB57" i="34" s="1"/>
  <c r="AB76" i="34" s="1"/>
  <c r="W48" i="34"/>
  <c r="AB48" i="34" s="1"/>
  <c r="AC12" i="34"/>
  <c r="AB10" i="34"/>
  <c r="W47" i="34" s="1"/>
  <c r="W49" i="34"/>
  <c r="AB49" i="34" s="1"/>
  <c r="L82" i="34"/>
  <c r="K86" i="34" s="1"/>
  <c r="AC40" i="34" l="1"/>
  <c r="AC10" i="34"/>
  <c r="AC26" i="34" s="1"/>
  <c r="AB26" i="34"/>
  <c r="X53" i="34" s="1"/>
  <c r="AB54" i="34" s="1"/>
  <c r="AB66" i="34" s="1"/>
  <c r="AC66" i="34" s="1"/>
  <c r="W50" i="34"/>
  <c r="AB47" i="34"/>
  <c r="AC50" i="34" s="1"/>
  <c r="AB68" i="34"/>
  <c r="AC68" i="34" s="1"/>
  <c r="AB71" i="34"/>
  <c r="AC71" i="34" s="1"/>
  <c r="L86" i="34"/>
  <c r="AC76" i="34"/>
  <c r="AC44" i="34" l="1"/>
  <c r="AB77" i="34"/>
  <c r="AC77" i="34" s="1"/>
  <c r="AB69" i="34"/>
  <c r="AC69" i="34" s="1"/>
  <c r="AB70" i="34"/>
  <c r="AC70" i="34" s="1"/>
  <c r="AB58" i="34"/>
  <c r="AC58" i="34" s="1"/>
  <c r="L87" i="34"/>
  <c r="L94" i="34"/>
  <c r="AC81" i="34" l="1"/>
  <c r="L84" i="34" s="1"/>
  <c r="L90" i="34"/>
  <c r="L92" i="34" s="1"/>
  <c r="C177" i="33"/>
  <c r="C176" i="33"/>
  <c r="B136" i="33"/>
  <c r="B135" i="33"/>
  <c r="V78" i="33"/>
  <c r="Y77" i="33"/>
  <c r="V77" i="33"/>
  <c r="Y76" i="33"/>
  <c r="V76" i="33"/>
  <c r="G76" i="33"/>
  <c r="I76" i="33" s="1"/>
  <c r="L76" i="33" s="1"/>
  <c r="AB75" i="33"/>
  <c r="G75" i="33"/>
  <c r="I75" i="33" s="1"/>
  <c r="L75" i="33" s="1"/>
  <c r="AB74" i="33"/>
  <c r="Y71" i="33"/>
  <c r="Y70" i="33"/>
  <c r="Y69" i="33"/>
  <c r="Y68" i="33"/>
  <c r="Y66" i="33"/>
  <c r="X65" i="33"/>
  <c r="G65" i="33"/>
  <c r="X64" i="33" s="1"/>
  <c r="X61" i="33"/>
  <c r="X60" i="33"/>
  <c r="J56" i="33"/>
  <c r="AA56" i="33" s="1"/>
  <c r="AA53" i="33"/>
  <c r="Z49" i="33"/>
  <c r="G49" i="33"/>
  <c r="Z48" i="33"/>
  <c r="G48" i="33"/>
  <c r="Z47" i="33"/>
  <c r="G47" i="33"/>
  <c r="X40" i="33"/>
  <c r="K40" i="33"/>
  <c r="X39" i="33"/>
  <c r="X37" i="33"/>
  <c r="E37" i="33"/>
  <c r="D37" i="33"/>
  <c r="AB36" i="33"/>
  <c r="AC36" i="33" s="1"/>
  <c r="L36" i="33"/>
  <c r="AC35" i="33"/>
  <c r="AB35" i="33"/>
  <c r="L35" i="33"/>
  <c r="AC34" i="33"/>
  <c r="AB34" i="33"/>
  <c r="L34" i="33"/>
  <c r="AC33" i="33"/>
  <c r="AB33" i="33"/>
  <c r="L33" i="33"/>
  <c r="AB32" i="33"/>
  <c r="AC32" i="33" s="1"/>
  <c r="L32" i="33"/>
  <c r="AB31" i="33"/>
  <c r="AC31" i="33" s="1"/>
  <c r="L31" i="33"/>
  <c r="AC30" i="33"/>
  <c r="AB30" i="33"/>
  <c r="L30" i="33"/>
  <c r="AC29" i="33"/>
  <c r="AB29" i="33"/>
  <c r="L29" i="33"/>
  <c r="AB28" i="33"/>
  <c r="AC28" i="33" s="1"/>
  <c r="AC37" i="33" s="1"/>
  <c r="E26" i="33"/>
  <c r="D26" i="33"/>
  <c r="K25" i="33"/>
  <c r="L25" i="33" s="1"/>
  <c r="I23" i="33"/>
  <c r="I24" i="33" s="1"/>
  <c r="K23" i="33"/>
  <c r="L23" i="33" s="1"/>
  <c r="K22" i="33"/>
  <c r="L22" i="33" s="1"/>
  <c r="I20" i="33"/>
  <c r="I21" i="33" s="1"/>
  <c r="K19" i="33"/>
  <c r="L19" i="33" s="1"/>
  <c r="I17" i="33"/>
  <c r="I18" i="33" s="1"/>
  <c r="K16" i="33"/>
  <c r="L16" i="33" s="1"/>
  <c r="I15" i="33"/>
  <c r="K14" i="33"/>
  <c r="L14" i="33" s="1"/>
  <c r="I13" i="33"/>
  <c r="K13" i="33"/>
  <c r="L13" i="33" s="1"/>
  <c r="K12" i="33"/>
  <c r="L12" i="33" s="1"/>
  <c r="I11" i="33"/>
  <c r="G10" i="33"/>
  <c r="AB7" i="33"/>
  <c r="X47" i="33" s="1"/>
  <c r="X7" i="33"/>
  <c r="V4" i="33"/>
  <c r="B3" i="33"/>
  <c r="V2" i="33"/>
  <c r="K21" i="33" l="1"/>
  <c r="L21" i="33" s="1"/>
  <c r="K17" i="33"/>
  <c r="L17" i="33" s="1"/>
  <c r="K24" i="33"/>
  <c r="L24" i="33" s="1"/>
  <c r="K18" i="33"/>
  <c r="L18" i="33" s="1"/>
  <c r="K20" i="33"/>
  <c r="L20" i="33" s="1"/>
  <c r="M15" i="33"/>
  <c r="M11" i="33"/>
  <c r="G37" i="33"/>
  <c r="L28" i="33"/>
  <c r="L37" i="33" s="1"/>
  <c r="Y58" i="33"/>
  <c r="AB40" i="33"/>
  <c r="Z75" i="33"/>
  <c r="AC75" i="33" s="1"/>
  <c r="K11" i="33"/>
  <c r="L11" i="33" s="1"/>
  <c r="K15" i="33"/>
  <c r="L15" i="33" s="1"/>
  <c r="G26" i="33"/>
  <c r="G56" i="33" s="1"/>
  <c r="K57" i="33" s="1"/>
  <c r="K77" i="33" s="1"/>
  <c r="L77" i="33" s="1"/>
  <c r="Z74" i="33"/>
  <c r="AC74" i="33" s="1"/>
  <c r="M13" i="33"/>
  <c r="X49" i="33"/>
  <c r="K10" i="33"/>
  <c r="L10" i="33" s="1"/>
  <c r="X48" i="33"/>
  <c r="C48" i="33" l="1"/>
  <c r="K48" i="33" s="1"/>
  <c r="C49" i="33"/>
  <c r="K49" i="33" s="1"/>
  <c r="L40" i="33"/>
  <c r="K84" i="33"/>
  <c r="X19" i="33" s="1"/>
  <c r="AB19" i="33" s="1"/>
  <c r="AC19" i="33" s="1"/>
  <c r="C47" i="33"/>
  <c r="L26" i="33"/>
  <c r="K26" i="33"/>
  <c r="G53" i="33" s="1"/>
  <c r="K54" i="33" s="1"/>
  <c r="K69" i="33"/>
  <c r="L69" i="33" s="1"/>
  <c r="K72" i="33"/>
  <c r="L72" i="33" s="1"/>
  <c r="L44" i="33" l="1"/>
  <c r="X21" i="33"/>
  <c r="AB21" i="33" s="1"/>
  <c r="AC21" i="33" s="1"/>
  <c r="X12" i="33"/>
  <c r="AB12" i="33" s="1"/>
  <c r="AC12" i="33" s="1"/>
  <c r="X11" i="33"/>
  <c r="AB11" i="33" s="1"/>
  <c r="AC11" i="33" s="1"/>
  <c r="X22" i="33"/>
  <c r="AB22" i="33" s="1"/>
  <c r="AC22" i="33" s="1"/>
  <c r="X14" i="33"/>
  <c r="AB14" i="33" s="1"/>
  <c r="AC14" i="33" s="1"/>
  <c r="X24" i="33"/>
  <c r="AB24" i="33" s="1"/>
  <c r="AC24" i="33" s="1"/>
  <c r="X13" i="33"/>
  <c r="AB13" i="33" s="1"/>
  <c r="AC13" i="33" s="1"/>
  <c r="X25" i="33"/>
  <c r="AB25" i="33" s="1"/>
  <c r="AC25" i="33" s="1"/>
  <c r="X15" i="33"/>
  <c r="AB15" i="33" s="1"/>
  <c r="AC15" i="33" s="1"/>
  <c r="X20" i="33"/>
  <c r="AB20" i="33" s="1"/>
  <c r="AC20" i="33" s="1"/>
  <c r="X16" i="33"/>
  <c r="AB16" i="33" s="1"/>
  <c r="AC16" i="33" s="1"/>
  <c r="X17" i="33"/>
  <c r="AB17" i="33" s="1"/>
  <c r="AC17" i="33" s="1"/>
  <c r="X10" i="33"/>
  <c r="X18" i="33"/>
  <c r="AB18" i="33" s="1"/>
  <c r="AC18" i="33" s="1"/>
  <c r="X23" i="33"/>
  <c r="AB23" i="33" s="1"/>
  <c r="AC23" i="33" s="1"/>
  <c r="K71" i="33"/>
  <c r="L71" i="33" s="1"/>
  <c r="K70" i="33"/>
  <c r="L70" i="33" s="1"/>
  <c r="K59" i="33"/>
  <c r="L59" i="33" s="1"/>
  <c r="K78" i="33"/>
  <c r="L78" i="33" s="1"/>
  <c r="K67" i="33"/>
  <c r="L67" i="33" s="1"/>
  <c r="K47" i="33"/>
  <c r="L50" i="33" s="1"/>
  <c r="C50" i="33"/>
  <c r="X26" i="33" l="1"/>
  <c r="X56" i="33" s="1"/>
  <c r="AB57" i="33" s="1"/>
  <c r="AB76" i="33" s="1"/>
  <c r="AB10" i="33"/>
  <c r="W47" i="33" s="1"/>
  <c r="W49" i="33"/>
  <c r="AB49" i="33" s="1"/>
  <c r="W48" i="33"/>
  <c r="AB48" i="33" s="1"/>
  <c r="L82" i="33"/>
  <c r="K86" i="33" s="1"/>
  <c r="AC40" i="33" l="1"/>
  <c r="AB26" i="33"/>
  <c r="X53" i="33" s="1"/>
  <c r="AB54" i="33" s="1"/>
  <c r="AB77" i="33" s="1"/>
  <c r="AC77" i="33" s="1"/>
  <c r="AC10" i="33"/>
  <c r="AC26" i="33" s="1"/>
  <c r="AC76" i="33"/>
  <c r="AB68" i="33"/>
  <c r="AC68" i="33" s="1"/>
  <c r="AB71" i="33"/>
  <c r="AC71" i="33" s="1"/>
  <c r="L86" i="33"/>
  <c r="W50" i="33"/>
  <c r="AB47" i="33"/>
  <c r="AC50" i="33" s="1"/>
  <c r="AC44" i="33" l="1"/>
  <c r="AB58" i="33"/>
  <c r="AC58" i="33" s="1"/>
  <c r="AB70" i="33"/>
  <c r="AC70" i="33" s="1"/>
  <c r="AB66" i="33"/>
  <c r="AC66" i="33" s="1"/>
  <c r="AB69" i="33"/>
  <c r="AC69" i="33" s="1"/>
  <c r="L87" i="33"/>
  <c r="L94" i="33"/>
  <c r="AC81" i="33" l="1"/>
  <c r="L84" i="33" s="1"/>
  <c r="L90" i="33"/>
  <c r="L92" i="33" s="1"/>
  <c r="B1" i="98" s="1"/>
</calcChain>
</file>

<file path=xl/comments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5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sharedStrings.xml><?xml version="1.0" encoding="utf-8"?>
<sst xmlns="http://schemas.openxmlformats.org/spreadsheetml/2006/main" count="21983" uniqueCount="500">
  <si>
    <t>%,LACTUALS,FFUND_CODE,V1000</t>
  </si>
  <si>
    <t>%,SJULDEC-CY</t>
  </si>
  <si>
    <t>%,SPER8</t>
  </si>
  <si>
    <t>%,YTD</t>
  </si>
  <si>
    <t>(Insert district number in cell A1, enter, then strike F9. Your district data then pulls from Calculation Detail Sheets)</t>
  </si>
  <si>
    <t>For Schools with &gt;75% ESE students</t>
  </si>
  <si>
    <t xml:space="preserve">School District: </t>
  </si>
  <si>
    <t>Palm Beach</t>
  </si>
  <si>
    <t>1.  2014-15 FEFP State and Local Funding</t>
  </si>
  <si>
    <t>1.  2013-14 FEFP State and Local Funding</t>
  </si>
  <si>
    <t>Base Student Allocation</t>
  </si>
  <si>
    <t xml:space="preserve">District Cost Differential: </t>
  </si>
  <si>
    <t>Program</t>
  </si>
  <si>
    <t>Number of FTE</t>
  </si>
  <si>
    <t>Program                              Cost Factor</t>
  </si>
  <si>
    <t>Weighted FTE           (b) x (c)</t>
  </si>
  <si>
    <t>2013-14 Base Funding WFTE x BSA x DCD</t>
  </si>
  <si>
    <t>Function</t>
  </si>
  <si>
    <t>Local Code</t>
  </si>
  <si>
    <t>2011-12 Base Funding WFTE x BSA x DCD</t>
  </si>
  <si>
    <t>(a)</t>
  </si>
  <si>
    <t>(b)</t>
  </si>
  <si>
    <t>(c)</t>
  </si>
  <si>
    <t>(d)</t>
  </si>
  <si>
    <t>(e)</t>
  </si>
  <si>
    <t>%,FACCOUNT,VCSFTE,FCLASS_FLD,V5101,FPRODUCT,V101,FCURRENCY_CD,V</t>
  </si>
  <si>
    <t>101 Basic K-3</t>
  </si>
  <si>
    <t>%,FACCOUNT,VCSFTE,FCLASS_FLD,V5101,FPRODUCT,V111,FCURRENCY_CD,V</t>
  </si>
  <si>
    <t>111 Basic K-3 with ESE Services</t>
  </si>
  <si>
    <t>111</t>
  </si>
  <si>
    <t>%,FACCOUNT,VCSFTE,FCLASS_FLD,V5102,FPRODUCT,V102,FCURRENCY_CD,V</t>
  </si>
  <si>
    <t>102 Basic 4-8</t>
  </si>
  <si>
    <t>%,FACCOUNT,VCSFTE,FCLASS_FLD,V5102,FPRODUCT,V112,FCURRENCY_CD,V</t>
  </si>
  <si>
    <t>112 Basic 4-8 with ESE Services</t>
  </si>
  <si>
    <t>112</t>
  </si>
  <si>
    <t>%,FACCOUNT,VCSFTE,FCLASS_FLD,V5103,FPRODUCT,V103,FCURRENCY_CD,V</t>
  </si>
  <si>
    <t>103 Basic 9-12</t>
  </si>
  <si>
    <t>%,FACCOUNT,VCSFTE,FCLASS_FLD,V5103,FPRODUCT,V113,FCURRENCY_CD,V</t>
  </si>
  <si>
    <t>113 Basic 9-12 with ESE Services</t>
  </si>
  <si>
    <t>113</t>
  </si>
  <si>
    <t>%,FACCOUNT,VCSFTE,FCLASS_FLD,V5101,FPRODUCT,V254,FCURRENCY_CD,V</t>
  </si>
  <si>
    <r>
      <t xml:space="preserve">254 ESE Level 4 </t>
    </r>
    <r>
      <rPr>
        <b/>
        <i/>
        <sz val="12"/>
        <rFont val="Times New Roman"/>
        <family val="1"/>
      </rPr>
      <t>(Grade Level PK-3</t>
    </r>
    <r>
      <rPr>
        <b/>
        <sz val="12"/>
        <rFont val="Times New Roman"/>
        <family val="1"/>
      </rPr>
      <t>)</t>
    </r>
  </si>
  <si>
    <t>%,FACCOUNT,VCSFTE,FCLASS_FLD,V5102,FPRODUCT,V254,FCURRENCY_CD,V</t>
  </si>
  <si>
    <r>
      <t xml:space="preserve">254 ESE Level 4 </t>
    </r>
    <r>
      <rPr>
        <b/>
        <i/>
        <sz val="12"/>
        <rFont val="Times New Roman"/>
        <family val="1"/>
      </rPr>
      <t>(Grade Level 4-8)</t>
    </r>
  </si>
  <si>
    <t>%,FACCOUNT,VCSFTE,FCLASS_FLD,V5103,FPRODUCT,V254,FCURRENCY_CD,V</t>
  </si>
  <si>
    <r>
      <t>254 ESE Level 4</t>
    </r>
    <r>
      <rPr>
        <b/>
        <i/>
        <sz val="12"/>
        <rFont val="Times New Roman"/>
        <family val="1"/>
      </rPr>
      <t xml:space="preserve"> (Grade Level 9-12)</t>
    </r>
  </si>
  <si>
    <t>%,FACCOUNT,VCSFTE,FCLASS_FLD,V5101,FPRODUCT,V255,FCURRENCY_CD,V</t>
  </si>
  <si>
    <r>
      <t xml:space="preserve">255 ESE Level 5 </t>
    </r>
    <r>
      <rPr>
        <b/>
        <i/>
        <sz val="12"/>
        <rFont val="Times New Roman"/>
        <family val="1"/>
      </rPr>
      <t>(Grade Level PK-3</t>
    </r>
    <r>
      <rPr>
        <b/>
        <sz val="12"/>
        <rFont val="Times New Roman"/>
        <family val="1"/>
      </rPr>
      <t>)</t>
    </r>
  </si>
  <si>
    <t>%,FACCOUNT,VCSFTE,FCLASS_FLD,V5102,FPRODUCT,V255,FCURRENCY_CD,V</t>
  </si>
  <si>
    <r>
      <t xml:space="preserve">255 ESE Level 5 </t>
    </r>
    <r>
      <rPr>
        <b/>
        <i/>
        <sz val="12"/>
        <rFont val="Times New Roman"/>
        <family val="1"/>
      </rPr>
      <t>(Grade Level 4-8)</t>
    </r>
  </si>
  <si>
    <t>%,FACCOUNT,VCSFTE,FCLASS_FLD,V5103,FPRODUCT,V255,FCURRENCY_CD,V</t>
  </si>
  <si>
    <r>
      <t>255 ESE Level 5</t>
    </r>
    <r>
      <rPr>
        <b/>
        <i/>
        <sz val="12"/>
        <rFont val="Times New Roman"/>
        <family val="1"/>
      </rPr>
      <t xml:space="preserve"> (Grade Level 9-12)</t>
    </r>
  </si>
  <si>
    <t>%,FACCOUNT,VCSFTE,FCLASS_FLD,V5101,FPRODUCT,V130,FCURRENCY_CD,V</t>
  </si>
  <si>
    <r>
      <t xml:space="preserve">130 ESOL </t>
    </r>
    <r>
      <rPr>
        <b/>
        <i/>
        <sz val="12"/>
        <rFont val="Times New Roman"/>
        <family val="1"/>
      </rPr>
      <t>(Grade Level PK-3)</t>
    </r>
  </si>
  <si>
    <t>%,FACCOUNT,VCSFTE,FCLASS_FLD,V5102,FPRODUCT,V130,FCURRENCY_CD,V</t>
  </si>
  <si>
    <r>
      <t xml:space="preserve">130 ESOL </t>
    </r>
    <r>
      <rPr>
        <b/>
        <i/>
        <sz val="12"/>
        <rFont val="Times New Roman"/>
        <family val="1"/>
      </rPr>
      <t>(Grade Level 4-8)</t>
    </r>
  </si>
  <si>
    <t>%,FACCOUNT,VCSFTE,FCLASS_FLD,V5103,FPRODUCT,V130,FCURRENCY_CD,V</t>
  </si>
  <si>
    <r>
      <t xml:space="preserve">130 ESOL </t>
    </r>
    <r>
      <rPr>
        <b/>
        <i/>
        <sz val="12"/>
        <rFont val="Times New Roman"/>
        <family val="1"/>
      </rPr>
      <t>(Grade Level 9-12)</t>
    </r>
  </si>
  <si>
    <t>%,FACCOUNT,VCSFTE,FCLASS_FLD,V5310,FPRODUCT,V300,FCURRENCY_CD,V</t>
  </si>
  <si>
    <r>
      <t xml:space="preserve">300 Career Education </t>
    </r>
    <r>
      <rPr>
        <b/>
        <i/>
        <sz val="12"/>
        <rFont val="Times New Roman"/>
        <family val="1"/>
      </rPr>
      <t>(Grades 9-12)</t>
    </r>
  </si>
  <si>
    <t>Totals</t>
  </si>
  <si>
    <t>2.  ESE Guaranteed Allocation:</t>
  </si>
  <si>
    <t>FTE</t>
  </si>
  <si>
    <t>Grade Level</t>
  </si>
  <si>
    <t>Matrix Level</t>
  </si>
  <si>
    <t>Guarantee Per Student</t>
  </si>
  <si>
    <t>%,FACCOUNT,VCSFTE,FCLASS_FLD,V5101,FPRODUCT,V251,FCURRENCY_CD,V</t>
  </si>
  <si>
    <t>Additional Funding from the ESE Guaranteed Allocation. Enter the FTE from 111,112, &amp; 113 by grade and matrix level.  Students who do not have a matrix level should be considered 251.  This total should equal all FTE from programs 111, 112 &amp; 113 above.</t>
  </si>
  <si>
    <t>PK-3</t>
  </si>
  <si>
    <t>%,FACCOUNT,VCSFTE,FCLASS_FLD,V5101,FPRODUCT,V252,FCURRENCY_CD,V</t>
  </si>
  <si>
    <t>%,FACCOUNT,VCSFTE,FCLASS_FLD,V5101,FPRODUCT,V253,FCURRENCY_CD,V</t>
  </si>
  <si>
    <t>%,FACCOUNT,VCSFTE,FCLASS_FLD,V5102,FPRODUCT,V251,FCURRENCY_CD,V</t>
  </si>
  <si>
    <t>4-8</t>
  </si>
  <si>
    <t>%,FACCOUNT,VCSFTE,FCLASS_FLD,V5102,FPRODUCT,V252,FCURRENCY_CD,V</t>
  </si>
  <si>
    <t>%,FACCOUNT,VCSFTE,FCLASS_FLD,V5102,FPRODUCT,V253,FCURRENCY_CD,V</t>
  </si>
  <si>
    <t>%,FACCOUNT,VCSFTE,FCLASS_FLD,V5103,FPRODUCT,V251,FCURRENCY_CD,V</t>
  </si>
  <si>
    <t>9-12</t>
  </si>
  <si>
    <t>%,FACCOUNT,VCSFTE,FCLASS_FLD,V5103,FPRODUCT,V252,FCURRENCY_CD,V</t>
  </si>
  <si>
    <t>%,FACCOUNT,VCSFTE,FCLASS_FLD,V5103,FPRODUCT,V253,FCURRENCY_CD,V</t>
  </si>
  <si>
    <t>Total FTE with ESE Services</t>
  </si>
  <si>
    <t>Total from ESE Guarantee</t>
  </si>
  <si>
    <t>3.  Supplemental Academic Instruction:</t>
  </si>
  <si>
    <t xml:space="preserve">District SAI Allocation </t>
  </si>
  <si>
    <t>Per Student</t>
  </si>
  <si>
    <t xml:space="preserve">divided by district FTE </t>
  </si>
  <si>
    <t>(with eligible services)</t>
  </si>
  <si>
    <t xml:space="preserve">4.  Reading Allocation: </t>
  </si>
  <si>
    <t>Charter Schools should contact their school district sponsor regarding eligibility and distribution of reading allocation funds.</t>
  </si>
  <si>
    <t>Total Base Funding, ESE Guarantee, and SAI</t>
  </si>
  <si>
    <t>5.  Class size Reduction Funds:</t>
  </si>
  <si>
    <t>Weighted FTE (From Section 1)</t>
  </si>
  <si>
    <r>
      <rPr>
        <b/>
        <sz val="12"/>
        <rFont val="Times New Roman"/>
        <family val="1"/>
      </rPr>
      <t xml:space="preserve">X     </t>
    </r>
    <r>
      <rPr>
        <b/>
        <u/>
        <sz val="12"/>
        <rFont val="Times New Roman"/>
        <family val="1"/>
      </rPr>
      <t>DCD</t>
    </r>
    <r>
      <rPr>
        <b/>
        <sz val="12"/>
        <rFont val="Times New Roman"/>
        <family val="1"/>
      </rPr>
      <t xml:space="preserve">     X</t>
    </r>
  </si>
  <si>
    <t>Allocation factors</t>
  </si>
  <si>
    <r>
      <rPr>
        <b/>
        <sz val="12"/>
        <rFont val="Times New Roman"/>
        <family val="1"/>
      </rPr>
      <t xml:space="preserve">X             </t>
    </r>
    <r>
      <rPr>
        <b/>
        <u/>
        <sz val="12"/>
        <rFont val="Times New Roman"/>
        <family val="1"/>
      </rPr>
      <t>DCD</t>
    </r>
    <r>
      <rPr>
        <b/>
        <sz val="12"/>
        <rFont val="Times New Roman"/>
        <family val="1"/>
      </rPr>
      <t xml:space="preserve">            X</t>
    </r>
  </si>
  <si>
    <t>PK - 3</t>
  </si>
  <si>
    <t>=</t>
  </si>
  <si>
    <r>
      <t xml:space="preserve">Total </t>
    </r>
    <r>
      <rPr>
        <b/>
        <sz val="12"/>
        <color indexed="30"/>
        <rFont val="Times New Roman"/>
        <family val="1"/>
      </rPr>
      <t>*</t>
    </r>
  </si>
  <si>
    <t>Total Class Size Reduction Funds</t>
  </si>
  <si>
    <t>(*Total FTE should equal total in Section 1, column (d).)</t>
  </si>
  <si>
    <t xml:space="preserve">6A.  Divide school's Weighted FTE (WFTE) total computed </t>
  </si>
  <si>
    <t>in (d) above:</t>
  </si>
  <si>
    <t>by district's WFTE:</t>
  </si>
  <si>
    <t xml:space="preserve">to obtain school's WFTE share. </t>
  </si>
  <si>
    <t xml:space="preserve">6B.  Divide school's Unweighted FTE (UFTE) total computed </t>
  </si>
  <si>
    <t>in (b) above:</t>
  </si>
  <si>
    <t>by district's UFTE:</t>
  </si>
  <si>
    <t xml:space="preserve">to obtain school's UFTE share.  </t>
  </si>
  <si>
    <t>Letters Refer to Notes At Bottom:</t>
  </si>
  <si>
    <t>7.  Other FEFP (WFTE share)</t>
  </si>
  <si>
    <t>x</t>
  </si>
  <si>
    <t>Applicable to all Charter Schools:</t>
  </si>
  <si>
    <t>Declining Enrollment</t>
  </si>
  <si>
    <t>Sparsity Supplement</t>
  </si>
  <si>
    <t>Minimum Guarantee</t>
  </si>
  <si>
    <t>Program Related Requirements:</t>
  </si>
  <si>
    <t>Safe Schools</t>
  </si>
  <si>
    <t>Lab School Discretionary</t>
  </si>
  <si>
    <t>8.  Discretionary Local Effort (WFTE share)</t>
  </si>
  <si>
    <t>9.  Discretionary Millage Compression Allocation</t>
  </si>
  <si>
    <t>.748 mills (UFTE share)</t>
  </si>
  <si>
    <t>10.  Proration to Funds Available (WFTE share)</t>
  </si>
  <si>
    <t>11.  Discretionary Lottery (WFTE share)</t>
  </si>
  <si>
    <t>12.  Instructional Materials Allocation (UFTE share)</t>
  </si>
  <si>
    <r>
      <t>Dual Enrollment Instructional Materials Allocation (See footnote i</t>
    </r>
    <r>
      <rPr>
        <b/>
        <i/>
        <sz val="12"/>
        <rFont val="Times New Roman"/>
        <family val="1"/>
      </rPr>
      <t xml:space="preserve"> </t>
    </r>
    <r>
      <rPr>
        <b/>
        <sz val="12"/>
        <rFont val="Times New Roman"/>
        <family val="1"/>
      </rPr>
      <t xml:space="preserve">below) </t>
    </r>
  </si>
  <si>
    <t>13.  Student Transportation</t>
  </si>
  <si>
    <t>October FTE</t>
  </si>
  <si>
    <t>February FTE</t>
  </si>
  <si>
    <t>Enter</t>
  </si>
  <si>
    <t>All Riders</t>
  </si>
  <si>
    <t xml:space="preserve"> x</t>
  </si>
  <si>
    <t>%,FACCOUNT,VCSFTE,FCLASS_FLD,V7802,FPRODUCT,V100,V,V000,FCURRENCY_CD,V</t>
  </si>
  <si>
    <t>ESE Student Riders</t>
  </si>
  <si>
    <t>%,FACCOUNT,VCSFTE,FCLASS_FLD,V7802,FPRODUCT,V110,FCURRENCY_CD,V</t>
  </si>
  <si>
    <t>14.  Digital Classrooms Allocation (UFTE share)</t>
  </si>
  <si>
    <t>15.  Florida Teachers Classroom Supply Assistance Program</t>
  </si>
  <si>
    <t>(f)</t>
  </si>
  <si>
    <t>16.  Food Service Allocation</t>
  </si>
  <si>
    <t>(g)</t>
  </si>
  <si>
    <t>Total Funding for Calculating the Administrative fee of Charters with More Than 75% ESE Students.</t>
  </si>
  <si>
    <t>Total</t>
  </si>
  <si>
    <t>18. Funding for the purpose of calculating the administrative fee for ESE Charters.</t>
  </si>
  <si>
    <t>(h)</t>
  </si>
  <si>
    <t>Or</t>
  </si>
  <si>
    <t>NOTES:</t>
  </si>
  <si>
    <t>If you have more than a 75% ESE student population please place a 1 in the following box:</t>
  </si>
  <si>
    <t xml:space="preserve">This section is Set up to show estimated funding based on Unweighted FTE for charter schools with ESE </t>
  </si>
  <si>
    <t xml:space="preserve">populations of more that 75% so that the proper administrative fee can be estimated.  It should not be </t>
  </si>
  <si>
    <t>Less: Administrative Fee (5% for up to 250 students of Un-Weighted FTE)</t>
  </si>
  <si>
    <t>To be used for Admin Fee</t>
  </si>
  <si>
    <t>necessary to enter data in this section.</t>
  </si>
  <si>
    <t>Total Estimated Revenue</t>
  </si>
  <si>
    <t>%,FACCOUNT,V539700,FPROGRAM_CODE,V9333,FFUND_CODE,V1000</t>
  </si>
  <si>
    <t>Previous Charter School Payments Made</t>
  </si>
  <si>
    <t>Remaining Estimated Revenue</t>
  </si>
  <si>
    <t>Number of Remaining Months</t>
  </si>
  <si>
    <t>Remaining Months - Monthly Payment</t>
  </si>
  <si>
    <t>Excess of Administrative Fees To Be Allocated to Capital Expenditures</t>
  </si>
  <si>
    <t>NOTES - on separate tab</t>
  </si>
  <si>
    <t>nVision Variables</t>
  </si>
  <si>
    <t>CHARTER</t>
  </si>
  <si>
    <t>Report Name</t>
  </si>
  <si>
    <t>Charter School FEFP Calc</t>
  </si>
  <si>
    <t>Report Title</t>
  </si>
  <si>
    <t>Charter School FEFP FY15</t>
  </si>
  <si>
    <t>Layout Name</t>
  </si>
  <si>
    <t>SDPBC</t>
  </si>
  <si>
    <t>Requesting Business Unit</t>
  </si>
  <si>
    <t>Requesting Business Unit Description</t>
  </si>
  <si>
    <t>1075590</t>
  </si>
  <si>
    <t>Operator ID</t>
  </si>
  <si>
    <t>D</t>
  </si>
  <si>
    <t>Detail or Summary (nPlosion)</t>
  </si>
  <si>
    <t>1</t>
  </si>
  <si>
    <t>Scope Instance Counter</t>
  </si>
  <si>
    <t>c:\Reports</t>
  </si>
  <si>
    <t xml:space="preserve">Instance directory name </t>
  </si>
  <si>
    <t>CHARTER2014-06-30.xlsm</t>
  </si>
  <si>
    <t>Instance output file name</t>
  </si>
  <si>
    <t>2014-06-30</t>
  </si>
  <si>
    <t>As of Reporting date</t>
  </si>
  <si>
    <t>As of tree date</t>
  </si>
  <si>
    <t>12</t>
  </si>
  <si>
    <t>Accounting Period</t>
  </si>
  <si>
    <t>Period 12 - 2014-06-01</t>
  </si>
  <si>
    <t>Period name</t>
  </si>
  <si>
    <t>Period abbreviation</t>
  </si>
  <si>
    <t>14</t>
  </si>
  <si>
    <t>Year ('96)</t>
  </si>
  <si>
    <t>2014</t>
  </si>
  <si>
    <t>Year (1996)</t>
  </si>
  <si>
    <t>%PEP%</t>
  </si>
  <si>
    <t>Period End Date</t>
  </si>
  <si>
    <t>Scope name</t>
  </si>
  <si>
    <t>Charter Schools</t>
  </si>
  <si>
    <t>Scope description</t>
  </si>
  <si>
    <t>DEPTID</t>
  </si>
  <si>
    <t>Scope field name</t>
  </si>
  <si>
    <t>0054</t>
  </si>
  <si>
    <t>Scope field value</t>
  </si>
  <si>
    <t>Boca Raton Charter School</t>
  </si>
  <si>
    <t>Scope field description</t>
  </si>
  <si>
    <t>Error</t>
  </si>
  <si>
    <t>Scope tree name</t>
  </si>
  <si>
    <t>Scope tree description</t>
  </si>
  <si>
    <t>Scope tree level name</t>
  </si>
  <si>
    <t>Scope tree level desctiption</t>
  </si>
  <si>
    <t>Business Unit</t>
  </si>
  <si>
    <t>School District Palm Beach</t>
  </si>
  <si>
    <t>Business Unit Name</t>
  </si>
  <si>
    <t>Scope descriptive field</t>
  </si>
  <si>
    <t>End time</t>
  </si>
  <si>
    <t>%RID%</t>
  </si>
  <si>
    <t>%RTT%</t>
  </si>
  <si>
    <t>%LYN%</t>
  </si>
  <si>
    <t>%RBU%</t>
  </si>
  <si>
    <t>%OPR%</t>
  </si>
  <si>
    <t>%DTS%</t>
  </si>
  <si>
    <t>Detail or Summary</t>
  </si>
  <si>
    <t>%ICT%</t>
  </si>
  <si>
    <t>%IDN%</t>
  </si>
  <si>
    <t>Instance Directory Name</t>
  </si>
  <si>
    <t>%IFN%</t>
  </si>
  <si>
    <t>Instance Output File name</t>
  </si>
  <si>
    <t>%ASD%</t>
  </si>
  <si>
    <t>As of Reporting Date</t>
  </si>
  <si>
    <t>%AST%</t>
  </si>
  <si>
    <t>As of Tree Date</t>
  </si>
  <si>
    <t>%PER%</t>
  </si>
  <si>
    <t>%APN%</t>
  </si>
  <si>
    <t>Period Name</t>
  </si>
  <si>
    <t>%APA%</t>
  </si>
  <si>
    <t>Period Abbriviation</t>
  </si>
  <si>
    <t>%FY2%</t>
  </si>
  <si>
    <t>Year</t>
  </si>
  <si>
    <t>%FY4%</t>
  </si>
  <si>
    <t>%PED%</t>
  </si>
  <si>
    <t>%SCN%</t>
  </si>
  <si>
    <t>Scope Name</t>
  </si>
  <si>
    <t>%SCD%</t>
  </si>
  <si>
    <t>Scope Description</t>
  </si>
  <si>
    <t>%SFN%</t>
  </si>
  <si>
    <t>Scope Field Name</t>
  </si>
  <si>
    <t>%SFV%</t>
  </si>
  <si>
    <t>Scope Field Value</t>
  </si>
  <si>
    <t>%SFD%</t>
  </si>
  <si>
    <t>Scope Field Description</t>
  </si>
  <si>
    <t>%STN%</t>
  </si>
  <si>
    <t>Scope Tree Name</t>
  </si>
  <si>
    <t>%STD%</t>
  </si>
  <si>
    <t>Scope Tree Description</t>
  </si>
  <si>
    <t>%SLN%</t>
  </si>
  <si>
    <t>Scope Tree Level Name</t>
  </si>
  <si>
    <t>%SLD%</t>
  </si>
  <si>
    <t>Scope Tree Level Description</t>
  </si>
  <si>
    <t>%BUV%</t>
  </si>
  <si>
    <t>%BUN%</t>
  </si>
  <si>
    <t>%DES%</t>
  </si>
  <si>
    <t>Scope Descriptive Field</t>
  </si>
  <si>
    <t>Elapsed Time</t>
  </si>
  <si>
    <t>End Time</t>
  </si>
  <si>
    <t>2</t>
  </si>
  <si>
    <t>0642</t>
  </si>
  <si>
    <t>Day Star Acad of Excellence CS</t>
  </si>
  <si>
    <t>3</t>
  </si>
  <si>
    <t>0664</t>
  </si>
  <si>
    <t>Academy for Positve Lrn</t>
  </si>
  <si>
    <t>4</t>
  </si>
  <si>
    <t>1461</t>
  </si>
  <si>
    <t>Inlet Grove Community High</t>
  </si>
  <si>
    <t>5</t>
  </si>
  <si>
    <t>1571</t>
  </si>
  <si>
    <t>South Tech Community High</t>
  </si>
  <si>
    <t>6</t>
  </si>
  <si>
    <t>2521</t>
  </si>
  <si>
    <t>Ed Venture Charter School</t>
  </si>
  <si>
    <t>7</t>
  </si>
  <si>
    <t>2531</t>
  </si>
  <si>
    <t>Potentials Charter School</t>
  </si>
  <si>
    <t>8</t>
  </si>
  <si>
    <t>2641</t>
  </si>
  <si>
    <t>Lakeside Academy Charter</t>
  </si>
  <si>
    <t>10</t>
  </si>
  <si>
    <t>2791</t>
  </si>
  <si>
    <t>Renaissance Learning Center</t>
  </si>
  <si>
    <t>11</t>
  </si>
  <si>
    <t>2801</t>
  </si>
  <si>
    <t>PB Maritime Academy Charter</t>
  </si>
  <si>
    <t>2911</t>
  </si>
  <si>
    <t>Western Academy Charter School</t>
  </si>
  <si>
    <t>13</t>
  </si>
  <si>
    <t>2941</t>
  </si>
  <si>
    <t>Palm Beach School for Autism</t>
  </si>
  <si>
    <t>3083</t>
  </si>
  <si>
    <t>Renaissance Learning Academy</t>
  </si>
  <si>
    <t>16</t>
  </si>
  <si>
    <t>3345</t>
  </si>
  <si>
    <t>GulfstreamGoodwil LIFE Academy</t>
  </si>
  <si>
    <t>17</t>
  </si>
  <si>
    <t>3347</t>
  </si>
  <si>
    <t>Leadership Academy West</t>
  </si>
  <si>
    <t>18</t>
  </si>
  <si>
    <t>3381</t>
  </si>
  <si>
    <t>Imagine Sch-Chancellor Campus</t>
  </si>
  <si>
    <t>19</t>
  </si>
  <si>
    <t>3382</t>
  </si>
  <si>
    <t>Glades Acad Elem School, Inc</t>
  </si>
  <si>
    <t>21</t>
  </si>
  <si>
    <t>3385</t>
  </si>
  <si>
    <t>Bright Futures Academy</t>
  </si>
  <si>
    <t>22</t>
  </si>
  <si>
    <t>3386</t>
  </si>
  <si>
    <t>Toussaint Louverture Arts</t>
  </si>
  <si>
    <t>23</t>
  </si>
  <si>
    <t>3391</t>
  </si>
  <si>
    <t>Seagull Acad-Independent Chart</t>
  </si>
  <si>
    <t>25</t>
  </si>
  <si>
    <t>3394</t>
  </si>
  <si>
    <t>Montessori Acad Early Enrich</t>
  </si>
  <si>
    <t>26</t>
  </si>
  <si>
    <t>3395</t>
  </si>
  <si>
    <t>JFK Medical Center Charter Sch</t>
  </si>
  <si>
    <t>27</t>
  </si>
  <si>
    <t>3396</t>
  </si>
  <si>
    <t>G Hauptner G-Star Charter</t>
  </si>
  <si>
    <t>28</t>
  </si>
  <si>
    <t>3398</t>
  </si>
  <si>
    <t>Everglades Prep Academy</t>
  </si>
  <si>
    <t>29</t>
  </si>
  <si>
    <t>3400</t>
  </si>
  <si>
    <t>Believers</t>
  </si>
  <si>
    <t>30</t>
  </si>
  <si>
    <t>3401</t>
  </si>
  <si>
    <t>Quantum High School</t>
  </si>
  <si>
    <t>32</t>
  </si>
  <si>
    <t>3413</t>
  </si>
  <si>
    <t>Somerset Academy Boca East</t>
  </si>
  <si>
    <t>33</t>
  </si>
  <si>
    <t>3421</t>
  </si>
  <si>
    <t>Worthington High School</t>
  </si>
  <si>
    <t>34</t>
  </si>
  <si>
    <t>3431</t>
  </si>
  <si>
    <t>Renaissance CS @ WPBch</t>
  </si>
  <si>
    <t>37</t>
  </si>
  <si>
    <t>3441</t>
  </si>
  <si>
    <t>South Tech Preparatory Academy</t>
  </si>
  <si>
    <t>38</t>
  </si>
  <si>
    <t>3443</t>
  </si>
  <si>
    <t>Riviera Beach Maritime Academy</t>
  </si>
  <si>
    <t>39</t>
  </si>
  <si>
    <t>3941</t>
  </si>
  <si>
    <t>Ben Gamla - Palm Beach</t>
  </si>
  <si>
    <t>41</t>
  </si>
  <si>
    <t>3961</t>
  </si>
  <si>
    <t>Gardens Sch of Tech Arts, Inc</t>
  </si>
  <si>
    <t>42</t>
  </si>
  <si>
    <t>3971</t>
  </si>
  <si>
    <t>Mavericks HS of Palm Springs</t>
  </si>
  <si>
    <t>43</t>
  </si>
  <si>
    <t>4000</t>
  </si>
  <si>
    <t>Renaissance Cht SchPalmsWest</t>
  </si>
  <si>
    <t>44</t>
  </si>
  <si>
    <t>4002</t>
  </si>
  <si>
    <t>Renaissance Cht Sch at Summit</t>
  </si>
  <si>
    <t>45</t>
  </si>
  <si>
    <t>4010</t>
  </si>
  <si>
    <t>Belle Glade Excel Cht School</t>
  </si>
  <si>
    <t>47</t>
  </si>
  <si>
    <t>4012</t>
  </si>
  <si>
    <t>Somerset Acad Canyons Md Sch</t>
  </si>
  <si>
    <t>48</t>
  </si>
  <si>
    <t>4013</t>
  </si>
  <si>
    <t>Somerset Acad Canyons Hg Sch</t>
  </si>
  <si>
    <t>49</t>
  </si>
  <si>
    <t>4020</t>
  </si>
  <si>
    <t>Franklin Academy Cht School B</t>
  </si>
  <si>
    <t>50</t>
  </si>
  <si>
    <t>4037</t>
  </si>
  <si>
    <t>Learning Path Academy</t>
  </si>
  <si>
    <t>52</t>
  </si>
  <si>
    <t>4041</t>
  </si>
  <si>
    <t>SomersetAcademyBocaMdSchool</t>
  </si>
  <si>
    <t>Add back YTD to F1</t>
  </si>
  <si>
    <t>CHARTER2014-05-28.xlsm</t>
  </si>
  <si>
    <t>2014-05-28</t>
  </si>
  <si>
    <t>Period 11 - 2014-05-01</t>
  </si>
  <si>
    <t>Please enter your district number in cell C2.</t>
  </si>
  <si>
    <t xml:space="preserve"> Revenue Estimate Worksheet for Virtual EducationPrograms </t>
  </si>
  <si>
    <t>School District:</t>
  </si>
  <si>
    <t>District Funding</t>
  </si>
  <si>
    <t>Base Funding</t>
  </si>
  <si>
    <t>Lab School Dicretionary</t>
  </si>
  <si>
    <t>0.748 Discretionary Local Effort</t>
  </si>
  <si>
    <t>0.748 Mills Compression</t>
  </si>
  <si>
    <t>Reading Allocation</t>
  </si>
  <si>
    <t>Instructional Materials</t>
  </si>
  <si>
    <t>Subtotal</t>
  </si>
  <si>
    <t>District FTE</t>
  </si>
  <si>
    <t>Funding Per FTE</t>
  </si>
  <si>
    <t>Virtual Education Contribution Per FTE</t>
  </si>
  <si>
    <t>Total Funding Per FTE</t>
  </si>
  <si>
    <t>Total Virtual Funding Per FTE</t>
  </si>
  <si>
    <t>Total Virtual Funding</t>
  </si>
  <si>
    <t>Estimated Completion Factor</t>
  </si>
  <si>
    <t>Total Virtual Funding net of Completion Factor</t>
  </si>
  <si>
    <t>Less: Administrative Fee (5% for Virtual)</t>
  </si>
  <si>
    <t>Revenue Estimate Worksheet for Renaissance Central</t>
  </si>
  <si>
    <t>Revenue Estimate Worksheet for Renaissance Cypress</t>
  </si>
  <si>
    <t>Revenue Estimate Worksheet for Renaissance Wellington</t>
  </si>
  <si>
    <t>Sorted by Number</t>
  </si>
  <si>
    <t>Sorted by Name</t>
  </si>
  <si>
    <t>DeptID</t>
  </si>
  <si>
    <t>Charter Name</t>
  </si>
  <si>
    <t>Believers Academy</t>
  </si>
  <si>
    <t>4040</t>
  </si>
  <si>
    <t>School #</t>
  </si>
  <si>
    <t>Description</t>
  </si>
  <si>
    <t xml:space="preserve">Net Payment  </t>
  </si>
  <si>
    <t>School Police</t>
  </si>
  <si>
    <t>Avaya</t>
  </si>
  <si>
    <t>Adult/ESE</t>
  </si>
  <si>
    <t>Adult/Ed</t>
  </si>
  <si>
    <t>(a) District allocations multiplied by percentage from item 6A.</t>
  </si>
  <si>
    <t>(b) District allocations multiplied by percentage from item 6B.</t>
  </si>
  <si>
    <t xml:space="preserve">(c) Proceeds of 0.748 millage levy (s. 1011.71(3)(b), Florida Statutes) multiplied by percentage from item 6A. </t>
  </si>
  <si>
    <t>(d) Consistent with Section 1006.21, Florida Statutes and DOE Student Transportation General Instructions. Numbers entered here will be multiplied by the district level transportation funding per rider. "All Riders" should include both basic and ESE Riders. "ESE Student Riders" should include only ESE Riders.</t>
  </si>
  <si>
    <t>(e) The Digital Classroom Allocation is provided puruant to House Bill 5101 and requires that charter school submit a digital classrooms plan to their school district for approval by the Department of Education.</t>
  </si>
  <si>
    <t>(f) Teacher Classroom Supply Assistance Program Allocation per Section 1012.71, Florida Statutes</t>
  </si>
  <si>
    <t xml:space="preserve">(g) Funding based on student eligibility and meals provided, if participating in the National School Lunch Program. </t>
  </si>
  <si>
    <t xml:space="preserve">(h) Consistent with Section 1002.33(20)(a), Florida Statutes, for charter schools with a population of 75% or more ESE students, the administrative fee shall be calculated based on unweighted full-time equivalent students. </t>
  </si>
  <si>
    <t xml:space="preserve">(i) As provided in the 2013 General Appropriations Act, school districts are required to pay for instructional materials used for the instruction of public school high school students who are earning credit toward high school graduation under the dual enrollment program as provided in section 1011.62(l)(i), Florida Statutes.  </t>
  </si>
  <si>
    <t xml:space="preserve">Administrative fees charged by the school district shall be calculated based upon 5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5%.  </t>
  </si>
  <si>
    <t xml:space="preserve">For high performing charter schools, administrative fees charged by the school district shall be calculated based upon 2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2 percent.  </t>
  </si>
  <si>
    <t>FEFP and categorical funding are recalculated during the year to reflect the revised number of full-time equivalent students reported during the survey periods designated by the Commissioner of Education.</t>
  </si>
  <si>
    <t>Revenues flow to districts from state sources and from county tax collectors on various distribution schedules.</t>
  </si>
  <si>
    <t>4001</t>
  </si>
  <si>
    <t>1462</t>
  </si>
  <si>
    <t>AT&amp;T</t>
  </si>
  <si>
    <t>Utilities</t>
  </si>
  <si>
    <t>Eagle Arts Academy</t>
  </si>
  <si>
    <t>WPB-114517</t>
  </si>
  <si>
    <t>WPB-114519</t>
  </si>
  <si>
    <t>Revenue Estimate Worksheet for Franklin C PBG</t>
  </si>
  <si>
    <t>Revenue Estimate Worksheet for Franklin D PBG</t>
  </si>
  <si>
    <t>Academy for Positive Learning Charter School</t>
  </si>
  <si>
    <t>DayStar Academy of Excellence Charter School</t>
  </si>
  <si>
    <t xml:space="preserve">Belle Glade Excel </t>
  </si>
  <si>
    <t>Ben Gamla Palm Beach</t>
  </si>
  <si>
    <t>Inlet Grove Community High School, Inc.</t>
  </si>
  <si>
    <t>South Tech Charter Academy, Inc.</t>
  </si>
  <si>
    <t>Ed Venture</t>
  </si>
  <si>
    <t>The Arc of Palm Beach County Inc. (Potentials North)</t>
  </si>
  <si>
    <t>Lakeside Academy</t>
  </si>
  <si>
    <t>Palm Beach Maritime Academy</t>
  </si>
  <si>
    <t>Everglades Preparatory Academy</t>
  </si>
  <si>
    <t xml:space="preserve">Franklin Academy B </t>
  </si>
  <si>
    <t>Franklin Academy C</t>
  </si>
  <si>
    <t>Franklin Academy D</t>
  </si>
  <si>
    <t>Gardens School of Technology Arts</t>
  </si>
  <si>
    <t>Gulfstream Goodwill L.I.F.E. Academy</t>
  </si>
  <si>
    <t>Glades Academy</t>
  </si>
  <si>
    <t>G-Star for Motion Pictures and Television</t>
  </si>
  <si>
    <t>Imagine Schools - Chancellor Campus</t>
  </si>
  <si>
    <t>The Center for Education (Toussaint L' Ouverture High School)</t>
  </si>
  <si>
    <t>JFK Medical Center Charter School</t>
  </si>
  <si>
    <t>Seagull Academy for Independent Living</t>
  </si>
  <si>
    <t xml:space="preserve">Montessori Academy of Early Enrichment </t>
  </si>
  <si>
    <t xml:space="preserve">Learning Path Academy </t>
  </si>
  <si>
    <t>Mavericks High School at Palm Springs</t>
  </si>
  <si>
    <t>Renaissance Charter School @ WPB</t>
  </si>
  <si>
    <t>Renaissance Charter School at Central</t>
  </si>
  <si>
    <t>Renaissance Charter School at Cypress</t>
  </si>
  <si>
    <t>South Tech Preparatory Academy (Middle School)</t>
  </si>
  <si>
    <t>Renaissance Charter School at Palms West</t>
  </si>
  <si>
    <t xml:space="preserve">Renaissance Charter School at Summit </t>
  </si>
  <si>
    <t>Renaissance Charter School at Wellington</t>
  </si>
  <si>
    <t xml:space="preserve">Somerset Academy Canyons High School </t>
  </si>
  <si>
    <t xml:space="preserve">Somerset Academy Canyons Middle School </t>
  </si>
  <si>
    <t>Somerset Academy Boca Middle</t>
  </si>
  <si>
    <t>Palm Beach Maritime Academy High School</t>
  </si>
  <si>
    <t>Based on the Third Calculation of the FEFP 2014-15</t>
  </si>
  <si>
    <t>Oct 2014 FTE</t>
  </si>
  <si>
    <t>Feb 2015 FTE</t>
  </si>
  <si>
    <t>Based on K12 State-wide Average</t>
  </si>
  <si>
    <t>Florida Virtual Academy @ PBC</t>
  </si>
  <si>
    <t>Based on the Final Conference Calculation of the FEFP 2014-15</t>
  </si>
  <si>
    <t>Oct 2013 FTE</t>
  </si>
  <si>
    <t>Feb 2014 FTE</t>
  </si>
  <si>
    <t>20</t>
  </si>
  <si>
    <t>3384</t>
  </si>
  <si>
    <t>Hope Learning Riviera Beach</t>
  </si>
  <si>
    <t>Hope Learning Community of Riviera Beach (Noah's Ark)</t>
  </si>
  <si>
    <t>April  FY2014-2015 Charter School FTE Payment.</t>
  </si>
  <si>
    <t>FTE April 15</t>
  </si>
  <si>
    <t>PY Adjustment</t>
  </si>
  <si>
    <t>NOTE TO ALL CHARTER SCHOOLS</t>
  </si>
  <si>
    <t>WPB-108014</t>
  </si>
  <si>
    <t>WPB-124831</t>
  </si>
  <si>
    <t>WPB-125385</t>
  </si>
  <si>
    <t xml:space="preserve">April payment is the same amount as February and March payments and will remain the same until Survey 3 results are processed by FDOE in late April/early May.  Therefore, please note that the attached tabs have not been modified for the number of months remaining and the payments to date.  </t>
  </si>
  <si>
    <t>FDOE has released the final 2013-14 FTE counts.  The PY adjustment is based on the FDOE reports which are uploaded to the Accounting Services Charter School Accounting website under Payments 2013-14 "FDOE Official FTE Count".   The FY 2014 Final FTE revenue worksheet is "FY 14 FINAL FTE revenue - All Schools"</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</si>
</sst>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7" formatCode="&quot;$&quot;#,##0.00_);\(&quot;$&quot;#,##0.00\)"/>
    <numFmt numFmtId="41" formatCode="_(* #,##0_);_(* \(#,##0\);_(* &quot;-&quot;_);_(@_)"/>
    <numFmt numFmtId="44" formatCode="_(&quot;$&quot;* #,##0.00_);_(&quot;$&quot;* \(#,##0.00\);_(&quot;$&quot;* &quot;-&quot;??_);_(@_)"/>
    <numFmt numFmtId="43" formatCode="_(* #,##0.00_);_(* \(#,##0.00\);_(* &quot;-&quot;??_);_(@_)"/>
    <numFmt numFmtId="164" formatCode="#,###,"/>
    <numFmt numFmtId="165" formatCode="0.000"/>
    <numFmt numFmtId="166" formatCode="0.0000"/>
    <numFmt numFmtId="167" formatCode="_-&quot;$&quot;* #,##0.00_-;\-&quot;$&quot;* #,##0.00_-;_-&quot;$&quot;* &quot;-&quot;??_-;_-@_-"/>
    <numFmt numFmtId="168" formatCode="#,##0.0000"/>
    <numFmt numFmtId="169" formatCode="_-&quot;$&quot;* #,##0_-;\-&quot;$&quot;* #,##0_-;_-&quot;$&quot;* &quot;-&quot;??_-;_-@_-"/>
    <numFmt numFmtId="170" formatCode="_-* #,##0.00_-;\-* #,##0.00_-;_-* &quot;-&quot;??_-;_-@_-"/>
    <numFmt numFmtId="171" formatCode="0.0000%"/>
    <numFmt numFmtId="172" formatCode="_(* #,##0_);_(* \(#,##0\);_(* &quot;-&quot;??_);_(@_)"/>
    <numFmt numFmtId="173" formatCode="0."/>
    <numFmt numFmtId="174" formatCode="m/d/yy\ h:mm\ AM/PM"/>
    <numFmt numFmtId="175" formatCode="_(#,###,_);\(#,###,\);_(0_);@"/>
    <numFmt numFmtId="176" formatCode="h:mm;@"/>
    <numFmt numFmtId="177" formatCode="[$-409]m/d/yy\ h:mm\ AM/PM;@"/>
    <numFmt numFmtId="178" formatCode="_(&quot;$&quot;* #,##0_);_(&quot;$&quot;* \(#,##0\);_(&quot;$&quot;* &quot;-&quot;??_);_(@_)"/>
    <numFmt numFmtId="179" formatCode="#,##0;[Red]\(#,##0\)"/>
  </numFmts>
  <fonts count="7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color indexed="10"/>
      <name val="Times New Roman"/>
      <family val="1"/>
    </font>
    <font>
      <b/>
      <sz val="11"/>
      <color indexed="12"/>
      <name val="Times New Roman"/>
      <family val="1"/>
    </font>
    <font>
      <b/>
      <sz val="16"/>
      <name val="Times New Roman"/>
      <family val="1"/>
    </font>
    <font>
      <b/>
      <sz val="14"/>
      <name val="Times New Roman"/>
      <family val="1"/>
    </font>
    <font>
      <b/>
      <sz val="12"/>
      <color indexed="12"/>
      <name val="Times New Roman"/>
      <family val="1"/>
    </font>
    <font>
      <sz val="12"/>
      <name val="Times New Roman"/>
      <family val="1"/>
    </font>
    <font>
      <b/>
      <sz val="12"/>
      <color rgb="FFFF0000"/>
      <name val="Times New Roman"/>
      <family val="1"/>
    </font>
    <font>
      <b/>
      <sz val="12"/>
      <color theme="1"/>
      <name val="Times New Roman"/>
      <family val="1"/>
    </font>
    <font>
      <b/>
      <i/>
      <sz val="12"/>
      <name val="Times New Roman"/>
      <family val="1"/>
    </font>
    <font>
      <b/>
      <sz val="12"/>
      <color indexed="50"/>
      <name val="Times New Roman"/>
      <family val="1"/>
    </font>
    <font>
      <b/>
      <sz val="12"/>
      <color indexed="8"/>
      <name val="Times New Roman"/>
      <family val="1"/>
    </font>
    <font>
      <i/>
      <sz val="12"/>
      <color indexed="12"/>
      <name val="Times New Roman"/>
      <family val="1"/>
    </font>
    <font>
      <b/>
      <sz val="12"/>
      <name val="Arial"/>
      <family val="2"/>
    </font>
    <font>
      <sz val="12"/>
      <name val="Arial"/>
      <family val="2"/>
    </font>
    <font>
      <i/>
      <sz val="11"/>
      <name val="Arial"/>
      <family val="2"/>
    </font>
    <font>
      <b/>
      <i/>
      <sz val="12"/>
      <name val="Arial"/>
      <family val="2"/>
    </font>
    <font>
      <sz val="11"/>
      <name val="Arial"/>
      <family val="2"/>
    </font>
    <font>
      <b/>
      <u/>
      <sz val="12"/>
      <name val="Times New Roman"/>
      <family val="1"/>
    </font>
    <font>
      <b/>
      <sz val="11"/>
      <name val="Times New Roman"/>
      <family val="1"/>
    </font>
    <font>
      <b/>
      <sz val="12"/>
      <color indexed="30"/>
      <name val="Times New Roman"/>
      <family val="1"/>
    </font>
    <font>
      <i/>
      <sz val="12"/>
      <name val="Times New Roman"/>
      <family val="1"/>
    </font>
    <font>
      <b/>
      <sz val="12"/>
      <color theme="0"/>
      <name val="Times New Roman"/>
      <family val="1"/>
    </font>
    <font>
      <b/>
      <sz val="10"/>
      <name val="Times New Roman"/>
      <family val="1"/>
    </font>
    <font>
      <b/>
      <i/>
      <sz val="10"/>
      <name val="Times New Roman"/>
      <family val="1"/>
    </font>
    <font>
      <sz val="11"/>
      <name val="Times New Roman"/>
      <family val="1"/>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sz val="10"/>
      <name val="Arial"/>
      <family val="2"/>
    </font>
    <font>
      <b/>
      <sz val="11"/>
      <color theme="1"/>
      <name val="Calibri"/>
      <family val="2"/>
      <scheme val="minor"/>
    </font>
    <font>
      <b/>
      <sz val="11"/>
      <color rgb="FF0000FF"/>
      <name val="Calibri"/>
      <family val="2"/>
      <scheme val="minor"/>
    </font>
    <font>
      <b/>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8"/>
      <color theme="1"/>
      <name val="MS Sans Serif"/>
      <family val="2"/>
    </font>
    <font>
      <b/>
      <sz val="8"/>
      <name val="MS Sans Serif"/>
      <family val="2"/>
    </font>
    <font>
      <sz val="16"/>
      <name val="Times New Roman"/>
      <family val="1"/>
    </font>
    <font>
      <b/>
      <u/>
      <sz val="8"/>
      <color rgb="FFFF0000"/>
      <name val="MS Sans Serif"/>
      <family val="2"/>
    </font>
    <font>
      <b/>
      <u/>
      <sz val="8"/>
      <name val="MS Sans Serif"/>
      <family val="2"/>
    </font>
    <font>
      <sz val="16"/>
      <color theme="1"/>
      <name val="Times New Roman"/>
      <family val="1"/>
    </font>
    <font>
      <b/>
      <sz val="11"/>
      <name val="Cambria"/>
      <family val="1"/>
    </font>
    <font>
      <sz val="16"/>
      <color indexed="8"/>
      <name val="Times New Roman"/>
      <family val="1"/>
    </font>
    <font>
      <sz val="10"/>
      <name val="Arial"/>
      <family val="2"/>
    </font>
    <font>
      <b/>
      <sz val="20"/>
      <color rgb="FFFF0000"/>
      <name val="Times New Roman"/>
      <family val="1"/>
    </font>
  </fonts>
  <fills count="35">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5" tint="0.79998168889431442"/>
        <bgColor indexed="64"/>
      </patternFill>
    </fill>
  </fills>
  <borders count="37">
    <border>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thin">
        <color indexed="64"/>
      </bottom>
      <diagonal/>
    </border>
    <border>
      <left/>
      <right/>
      <top style="thin">
        <color indexed="64"/>
      </top>
      <bottom/>
      <diagonal/>
    </border>
    <border>
      <left/>
      <right/>
      <top style="medium">
        <color indexed="64"/>
      </top>
      <bottom style="thin">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right/>
      <top/>
      <bottom style="double">
        <color indexed="64"/>
      </bottom>
      <diagonal/>
    </border>
    <border>
      <left/>
      <right/>
      <top style="thin">
        <color indexed="64"/>
      </top>
      <bottom style="double">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43929">
    <xf numFmtId="0" fontId="0" fillId="0" borderId="0"/>
    <xf numFmtId="164" fontId="10" fillId="0" borderId="1"/>
    <xf numFmtId="0" fontId="10" fillId="0" borderId="0"/>
    <xf numFmtId="43" fontId="10"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0" fontId="9" fillId="3" borderId="18"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42" fillId="0" borderId="0" applyFont="0" applyFill="0" applyBorder="0" applyAlignment="0" applyProtection="0"/>
    <xf numFmtId="0" fontId="46" fillId="0" borderId="0" applyNumberFormat="0" applyFill="0" applyBorder="0" applyAlignment="0" applyProtection="0"/>
    <xf numFmtId="0" fontId="47" fillId="0" borderId="21" applyNumberFormat="0" applyFill="0" applyAlignment="0" applyProtection="0"/>
    <xf numFmtId="0" fontId="48" fillId="0" borderId="22" applyNumberFormat="0" applyFill="0" applyAlignment="0" applyProtection="0"/>
    <xf numFmtId="0" fontId="49" fillId="0" borderId="23" applyNumberFormat="0" applyFill="0" applyAlignment="0" applyProtection="0"/>
    <xf numFmtId="0" fontId="49" fillId="0" borderId="0" applyNumberFormat="0" applyFill="0" applyBorder="0" applyAlignment="0" applyProtection="0"/>
    <xf numFmtId="0" fontId="50" fillId="16" borderId="0" applyNumberFormat="0" applyBorder="0" applyAlignment="0" applyProtection="0"/>
    <xf numFmtId="0" fontId="51" fillId="17" borderId="0" applyNumberFormat="0" applyBorder="0" applyAlignment="0" applyProtection="0"/>
    <xf numFmtId="0" fontId="52" fillId="18" borderId="0" applyNumberFormat="0" applyBorder="0" applyAlignment="0" applyProtection="0"/>
    <xf numFmtId="0" fontId="53" fillId="19" borderId="24" applyNumberFormat="0" applyAlignment="0" applyProtection="0"/>
    <xf numFmtId="0" fontId="54" fillId="20" borderId="25" applyNumberFormat="0" applyAlignment="0" applyProtection="0"/>
    <xf numFmtId="0" fontId="55" fillId="20" borderId="24" applyNumberFormat="0" applyAlignment="0" applyProtection="0"/>
    <xf numFmtId="0" fontId="56" fillId="0" borderId="26" applyNumberFormat="0" applyFill="0" applyAlignment="0" applyProtection="0"/>
    <xf numFmtId="0" fontId="57" fillId="21" borderId="27" applyNumberFormat="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43" fillId="0" borderId="28" applyNumberFormat="0" applyFill="0" applyAlignment="0" applyProtection="0"/>
    <xf numFmtId="0" fontId="60" fillId="2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60" fillId="23" borderId="0" applyNumberFormat="0" applyBorder="0" applyAlignment="0" applyProtection="0"/>
    <xf numFmtId="0" fontId="60" fillId="24"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60" fillId="27" borderId="0" applyNumberFormat="0" applyBorder="0" applyAlignment="0" applyProtection="0"/>
    <xf numFmtId="0" fontId="60" fillId="28"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0" fillId="31" borderId="0" applyNumberFormat="0" applyBorder="0" applyAlignment="0" applyProtection="0"/>
    <xf numFmtId="0" fontId="60" fillId="32"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60" fillId="33" borderId="0" applyNumberFormat="0" applyBorder="0" applyAlignment="0" applyProtection="0"/>
    <xf numFmtId="0" fontId="7" fillId="0" borderId="0"/>
    <xf numFmtId="43" fontId="7" fillId="0" borderId="0" applyFont="0" applyFill="0" applyBorder="0" applyAlignment="0" applyProtection="0"/>
    <xf numFmtId="0" fontId="7" fillId="3" borderId="18" applyNumberFormat="0" applyFont="0" applyAlignment="0" applyProtection="0"/>
    <xf numFmtId="0" fontId="10"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8" applyNumberFormat="0" applyFont="0" applyAlignment="0" applyProtection="0"/>
    <xf numFmtId="0" fontId="7" fillId="3" borderId="18" applyNumberFormat="0" applyFont="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8" applyNumberFormat="0" applyFont="0" applyAlignment="0" applyProtection="0"/>
    <xf numFmtId="0" fontId="7" fillId="3" borderId="18" applyNumberFormat="0" applyFont="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8" applyNumberFormat="0" applyFont="0" applyAlignment="0" applyProtection="0"/>
    <xf numFmtId="0" fontId="7" fillId="3" borderId="18" applyNumberFormat="0" applyFont="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8" applyNumberFormat="0" applyFont="0" applyAlignment="0" applyProtection="0"/>
    <xf numFmtId="0" fontId="7" fillId="3" borderId="18" applyNumberFormat="0" applyFont="0" applyAlignment="0" applyProtection="0"/>
    <xf numFmtId="0" fontId="10" fillId="0" borderId="0"/>
    <xf numFmtId="43" fontId="10" fillId="0" borderId="0" applyFont="0" applyFill="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0" fontId="7" fillId="3" borderId="18"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2"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0" fontId="6" fillId="3" borderId="18" applyNumberFormat="0" applyFont="0" applyAlignment="0" applyProtection="0"/>
    <xf numFmtId="0" fontId="6" fillId="0" borderId="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0" fontId="6" fillId="3" borderId="18" applyNumberFormat="0" applyFont="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0" fontId="6" fillId="3" borderId="18" applyNumberFormat="0" applyFont="0" applyAlignment="0" applyProtection="0"/>
    <xf numFmtId="43" fontId="10"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0" fontId="6" fillId="3" borderId="18"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8" applyNumberFormat="0" applyFont="0" applyAlignment="0" applyProtection="0"/>
    <xf numFmtId="0" fontId="6" fillId="3" borderId="18"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8" applyNumberFormat="0" applyFont="0" applyAlignment="0" applyProtection="0"/>
    <xf numFmtId="0" fontId="6" fillId="3" borderId="18"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8" applyNumberFormat="0" applyFont="0" applyAlignment="0" applyProtection="0"/>
    <xf numFmtId="0" fontId="6" fillId="3" borderId="18"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8" applyNumberFormat="0" applyFont="0" applyAlignment="0" applyProtection="0"/>
    <xf numFmtId="0" fontId="6" fillId="3" borderId="18" applyNumberFormat="0" applyFont="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0" fontId="6" fillId="3" borderId="1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0" fontId="5" fillId="3" borderId="18" applyNumberFormat="0" applyFont="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0" fontId="5" fillId="3" borderId="18" applyNumberFormat="0" applyFont="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0" fontId="5" fillId="3" borderId="18" applyNumberFormat="0" applyFont="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8" applyNumberFormat="0" applyFont="0" applyAlignment="0" applyProtection="0"/>
    <xf numFmtId="0" fontId="5" fillId="3" borderId="18"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0" fontId="4" fillId="3" borderId="18" applyNumberFormat="0" applyFont="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0" fontId="4" fillId="3" borderId="18" applyNumberFormat="0" applyFont="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8" applyNumberFormat="0" applyFont="0" applyAlignment="0" applyProtection="0"/>
    <xf numFmtId="0" fontId="4" fillId="3" borderId="18"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69"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8"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8"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8" applyNumberFormat="0" applyFont="0" applyAlignment="0" applyProtection="0"/>
    <xf numFmtId="0" fontId="3" fillId="3" borderId="18"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499">
    <xf numFmtId="0" fontId="0" fillId="0" borderId="0" xfId="0"/>
    <xf numFmtId="0" fontId="11" fillId="0" borderId="0" xfId="2" applyFont="1"/>
    <xf numFmtId="0" fontId="11" fillId="0" borderId="0" xfId="2" applyFont="1" applyAlignment="1">
      <alignment horizontal="left"/>
    </xf>
    <xf numFmtId="165" fontId="11" fillId="0" borderId="0" xfId="2" applyNumberFormat="1" applyFont="1"/>
    <xf numFmtId="0" fontId="12" fillId="0" borderId="2" xfId="2" applyFont="1" applyBorder="1"/>
    <xf numFmtId="0" fontId="13" fillId="0" borderId="3" xfId="2" applyFont="1" applyBorder="1" applyAlignment="1"/>
    <xf numFmtId="0" fontId="13" fillId="0" borderId="0" xfId="2" applyFont="1" applyBorder="1" applyAlignment="1"/>
    <xf numFmtId="0" fontId="13" fillId="0" borderId="0" xfId="2" applyFont="1" applyAlignment="1"/>
    <xf numFmtId="0" fontId="12" fillId="2" borderId="2" xfId="2" applyFont="1" applyFill="1" applyBorder="1"/>
    <xf numFmtId="0" fontId="11" fillId="2" borderId="0" xfId="2" applyFont="1" applyFill="1"/>
    <xf numFmtId="0" fontId="14" fillId="0" borderId="0" xfId="2" applyFont="1" applyAlignment="1"/>
    <xf numFmtId="0" fontId="14" fillId="0" borderId="0" xfId="2" applyFont="1" applyAlignment="1">
      <alignment horizontal="center"/>
    </xf>
    <xf numFmtId="0" fontId="14" fillId="2" borderId="0" xfId="2" applyFont="1" applyFill="1" applyAlignment="1"/>
    <xf numFmtId="0" fontId="11" fillId="0" borderId="0" xfId="2" applyFont="1" applyAlignment="1">
      <alignment horizontal="left"/>
    </xf>
    <xf numFmtId="0" fontId="11" fillId="0" borderId="0" xfId="2" applyFont="1" applyAlignment="1"/>
    <xf numFmtId="0" fontId="15" fillId="0" borderId="0" xfId="2" applyFont="1" applyAlignment="1"/>
    <xf numFmtId="0" fontId="15" fillId="2" borderId="0" xfId="2" applyFont="1" applyFill="1" applyAlignment="1"/>
    <xf numFmtId="4" fontId="11" fillId="0" borderId="0" xfId="2" applyNumberFormat="1" applyFont="1" applyAlignment="1"/>
    <xf numFmtId="4" fontId="11" fillId="0" borderId="0" xfId="2" quotePrefix="1" applyNumberFormat="1" applyFont="1" applyAlignment="1"/>
    <xf numFmtId="4" fontId="16" fillId="0" borderId="0" xfId="2" applyNumberFormat="1" applyFont="1" applyAlignment="1"/>
    <xf numFmtId="4" fontId="11" fillId="0" borderId="0" xfId="2" applyNumberFormat="1" applyFont="1"/>
    <xf numFmtId="4" fontId="16" fillId="2" borderId="0" xfId="2" applyNumberFormat="1" applyFont="1" applyFill="1" applyAlignment="1"/>
    <xf numFmtId="4" fontId="11" fillId="2" borderId="0" xfId="2" applyNumberFormat="1" applyFont="1" applyFill="1"/>
    <xf numFmtId="4" fontId="11" fillId="0" borderId="0" xfId="2" applyNumberFormat="1" applyFont="1" applyBorder="1"/>
    <xf numFmtId="4" fontId="11" fillId="2" borderId="0" xfId="2" applyNumberFormat="1" applyFont="1" applyFill="1" applyBorder="1"/>
    <xf numFmtId="0" fontId="17" fillId="0" borderId="0" xfId="2" applyFont="1" applyAlignment="1"/>
    <xf numFmtId="7" fontId="10" fillId="0" borderId="0" xfId="2" applyNumberFormat="1" applyBorder="1" applyAlignment="1"/>
    <xf numFmtId="166" fontId="17" fillId="0" borderId="0" xfId="2" applyNumberFormat="1" applyFont="1" applyAlignment="1"/>
    <xf numFmtId="0" fontId="11" fillId="0" borderId="0" xfId="2" applyFont="1" applyAlignment="1">
      <alignment wrapText="1"/>
    </xf>
    <xf numFmtId="17" fontId="18" fillId="0" borderId="0" xfId="2" applyNumberFormat="1" applyFont="1" applyAlignment="1">
      <alignment horizontal="center" wrapText="1"/>
    </xf>
    <xf numFmtId="0" fontId="18" fillId="0" borderId="0" xfId="2" applyFont="1" applyAlignment="1">
      <alignment horizontal="center" wrapText="1"/>
    </xf>
    <xf numFmtId="0" fontId="19" fillId="0" borderId="0" xfId="2" applyFont="1" applyAlignment="1">
      <alignment horizontal="center" wrapText="1"/>
    </xf>
    <xf numFmtId="0" fontId="12" fillId="0" borderId="0" xfId="2" applyFont="1" applyAlignment="1">
      <alignment wrapText="1"/>
    </xf>
    <xf numFmtId="165" fontId="11" fillId="0" borderId="0" xfId="2" applyNumberFormat="1" applyFont="1" applyAlignment="1">
      <alignment horizontal="center" wrapText="1"/>
    </xf>
    <xf numFmtId="165" fontId="11" fillId="0" borderId="0" xfId="2" applyNumberFormat="1" applyFont="1" applyAlignment="1">
      <alignment wrapText="1"/>
    </xf>
    <xf numFmtId="4" fontId="11" fillId="0" borderId="0" xfId="2" applyNumberFormat="1" applyFont="1" applyAlignment="1">
      <alignment horizontal="center" wrapText="1"/>
    </xf>
    <xf numFmtId="4" fontId="11" fillId="2" borderId="0" xfId="2" applyNumberFormat="1" applyFont="1" applyFill="1" applyAlignment="1">
      <alignment horizontal="center" wrapText="1"/>
    </xf>
    <xf numFmtId="167" fontId="11" fillId="2" borderId="0" xfId="5" applyFont="1" applyFill="1" applyAlignment="1">
      <alignment horizontal="center" wrapText="1"/>
    </xf>
    <xf numFmtId="0" fontId="11" fillId="0" borderId="4" xfId="2" quotePrefix="1" applyFont="1" applyBorder="1" applyAlignment="1"/>
    <xf numFmtId="0" fontId="19" fillId="0" borderId="4" xfId="2" quotePrefix="1" applyFont="1" applyBorder="1" applyAlignment="1">
      <alignment horizontal="center"/>
    </xf>
    <xf numFmtId="0" fontId="12" fillId="0" borderId="0" xfId="2" quotePrefix="1" applyFont="1" applyBorder="1" applyAlignment="1"/>
    <xf numFmtId="165" fontId="11" fillId="0" borderId="4" xfId="2" quotePrefix="1" applyNumberFormat="1" applyFont="1" applyBorder="1" applyAlignment="1">
      <alignment horizontal="center"/>
    </xf>
    <xf numFmtId="165" fontId="11" fillId="0" borderId="4" xfId="2" quotePrefix="1" applyNumberFormat="1" applyFont="1" applyBorder="1" applyAlignment="1"/>
    <xf numFmtId="4" fontId="11" fillId="0" borderId="4" xfId="2" quotePrefix="1" applyNumberFormat="1" applyFont="1" applyBorder="1" applyAlignment="1">
      <alignment horizontal="center"/>
    </xf>
    <xf numFmtId="4" fontId="11" fillId="2" borderId="4" xfId="2" quotePrefix="1" applyNumberFormat="1" applyFont="1" applyFill="1" applyBorder="1" applyAlignment="1">
      <alignment horizontal="center"/>
    </xf>
    <xf numFmtId="167" fontId="11" fillId="2" borderId="4" xfId="5" quotePrefix="1" applyFont="1" applyFill="1" applyBorder="1" applyAlignment="1">
      <alignment horizontal="center"/>
    </xf>
    <xf numFmtId="0" fontId="11" fillId="0" borderId="5" xfId="2" applyFont="1" applyBorder="1" applyAlignment="1"/>
    <xf numFmtId="2" fontId="19" fillId="0" borderId="1" xfId="2" applyNumberFormat="1" applyFont="1" applyBorder="1" applyAlignment="1"/>
    <xf numFmtId="2" fontId="18" fillId="0" borderId="0" xfId="2" applyNumberFormat="1" applyFont="1" applyBorder="1" applyAlignment="1"/>
    <xf numFmtId="165" fontId="11" fillId="0" borderId="5" xfId="2" applyNumberFormat="1" applyFont="1" applyBorder="1" applyAlignment="1"/>
    <xf numFmtId="168" fontId="11" fillId="0" borderId="4" xfId="2" applyNumberFormat="1" applyFont="1" applyBorder="1"/>
    <xf numFmtId="169" fontId="11" fillId="0" borderId="4" xfId="5" applyNumberFormat="1" applyFont="1" applyBorder="1"/>
    <xf numFmtId="0" fontId="11" fillId="0" borderId="0" xfId="2" applyFont="1" applyAlignment="1">
      <alignment horizontal="center"/>
    </xf>
    <xf numFmtId="0" fontId="10" fillId="0" borderId="0" xfId="2" quotePrefix="1"/>
    <xf numFmtId="0" fontId="10" fillId="0" borderId="0" xfId="2"/>
    <xf numFmtId="168" fontId="11" fillId="2" borderId="4" xfId="2" applyNumberFormat="1" applyFont="1" applyFill="1" applyBorder="1"/>
    <xf numFmtId="169" fontId="11" fillId="2" borderId="4" xfId="5" applyNumberFormat="1" applyFont="1" applyFill="1" applyBorder="1"/>
    <xf numFmtId="165" fontId="11" fillId="0" borderId="0" xfId="2" applyNumberFormat="1" applyFont="1" applyAlignment="1"/>
    <xf numFmtId="0" fontId="11" fillId="0" borderId="0" xfId="2" quotePrefix="1" applyFont="1"/>
    <xf numFmtId="169" fontId="11" fillId="2" borderId="1" xfId="5" applyNumberFormat="1" applyFont="1" applyFill="1" applyBorder="1"/>
    <xf numFmtId="0" fontId="11" fillId="0" borderId="0" xfId="2" applyFont="1" applyBorder="1" applyAlignment="1"/>
    <xf numFmtId="2" fontId="11" fillId="0" borderId="6" xfId="2" applyNumberFormat="1" applyFont="1" applyBorder="1" applyAlignment="1"/>
    <xf numFmtId="2" fontId="11" fillId="0" borderId="0" xfId="2" applyNumberFormat="1" applyFont="1" applyBorder="1" applyAlignment="1"/>
    <xf numFmtId="2" fontId="11" fillId="0" borderId="7" xfId="2" applyNumberFormat="1" applyFont="1" applyBorder="1" applyAlignment="1"/>
    <xf numFmtId="166" fontId="21" fillId="0" borderId="2" xfId="2" applyNumberFormat="1" applyFont="1" applyBorder="1"/>
    <xf numFmtId="0" fontId="11" fillId="0" borderId="0" xfId="2" applyFont="1" applyBorder="1"/>
    <xf numFmtId="166" fontId="21" fillId="2" borderId="2" xfId="2" applyNumberFormat="1" applyFont="1" applyFill="1" applyBorder="1"/>
    <xf numFmtId="169" fontId="11" fillId="2" borderId="6" xfId="5" applyNumberFormat="1" applyFont="1" applyFill="1" applyBorder="1"/>
    <xf numFmtId="2" fontId="19" fillId="0" borderId="1" xfId="2" applyNumberFormat="1" applyFont="1" applyBorder="1" applyAlignment="1">
      <alignment horizontal="center"/>
    </xf>
    <xf numFmtId="2" fontId="12" fillId="0" borderId="0" xfId="2" applyNumberFormat="1" applyFont="1" applyBorder="1" applyAlignment="1"/>
    <xf numFmtId="0" fontId="11" fillId="0" borderId="4" xfId="2" applyFont="1" applyBorder="1" applyAlignment="1">
      <alignment horizontal="center" wrapText="1"/>
    </xf>
    <xf numFmtId="0" fontId="22" fillId="0" borderId="4" xfId="2" applyFont="1" applyBorder="1" applyAlignment="1">
      <alignment horizontal="center" wrapText="1"/>
    </xf>
    <xf numFmtId="0" fontId="11" fillId="2" borderId="4" xfId="2" applyFont="1" applyFill="1" applyBorder="1" applyAlignment="1"/>
    <xf numFmtId="0" fontId="11" fillId="2" borderId="4" xfId="2" applyFont="1" applyFill="1" applyBorder="1" applyAlignment="1">
      <alignment horizontal="center" wrapText="1"/>
    </xf>
    <xf numFmtId="0" fontId="22" fillId="2" borderId="4" xfId="2" applyFont="1" applyFill="1" applyBorder="1" applyAlignment="1">
      <alignment horizontal="center" wrapText="1"/>
    </xf>
    <xf numFmtId="0" fontId="17" fillId="0" borderId="5" xfId="2" applyFont="1" applyBorder="1" applyAlignment="1">
      <alignment horizontal="left" vertical="center" wrapText="1"/>
    </xf>
    <xf numFmtId="4" fontId="18" fillId="0" borderId="0" xfId="2" applyNumberFormat="1" applyFont="1" applyBorder="1" applyAlignment="1">
      <alignment vertical="center" wrapText="1"/>
    </xf>
    <xf numFmtId="0" fontId="11" fillId="0" borderId="5" xfId="2" applyFont="1" applyBorder="1" applyAlignment="1">
      <alignment horizontal="center"/>
    </xf>
    <xf numFmtId="169" fontId="22" fillId="0" borderId="4" xfId="5" applyNumberFormat="1" applyFont="1" applyBorder="1"/>
    <xf numFmtId="0" fontId="11" fillId="0" borderId="0" xfId="2" quotePrefix="1" applyFont="1" applyAlignment="1">
      <alignment horizontal="left"/>
    </xf>
    <xf numFmtId="0" fontId="17" fillId="0" borderId="0" xfId="2" applyFont="1" applyBorder="1"/>
    <xf numFmtId="0" fontId="11" fillId="2" borderId="5" xfId="2" applyFont="1" applyFill="1" applyBorder="1" applyAlignment="1">
      <alignment horizontal="center"/>
    </xf>
    <xf numFmtId="0" fontId="11" fillId="2" borderId="0" xfId="2" applyFont="1" applyFill="1" applyAlignment="1">
      <alignment horizontal="center"/>
    </xf>
    <xf numFmtId="169" fontId="22" fillId="2" borderId="4" xfId="5" applyNumberFormat="1" applyFont="1" applyFill="1" applyBorder="1"/>
    <xf numFmtId="169" fontId="11" fillId="2" borderId="4" xfId="2" applyNumberFormat="1" applyFont="1" applyFill="1" applyBorder="1"/>
    <xf numFmtId="0" fontId="17" fillId="0" borderId="0" xfId="2" applyFont="1" applyBorder="1" applyAlignment="1">
      <alignment horizontal="left" vertical="center" wrapText="1"/>
    </xf>
    <xf numFmtId="0" fontId="11" fillId="0" borderId="0" xfId="2" quotePrefix="1" applyFont="1" applyAlignment="1">
      <alignment horizontal="center"/>
    </xf>
    <xf numFmtId="0" fontId="11" fillId="2" borderId="0" xfId="2" quotePrefix="1" applyFont="1" applyFill="1" applyAlignment="1">
      <alignment horizontal="center"/>
    </xf>
    <xf numFmtId="0" fontId="23" fillId="0" borderId="0" xfId="2" applyFont="1"/>
    <xf numFmtId="0" fontId="23" fillId="0" borderId="0" xfId="2" applyFont="1" applyBorder="1" applyAlignment="1">
      <alignment horizontal="left"/>
    </xf>
    <xf numFmtId="169" fontId="11" fillId="2" borderId="14" xfId="5" applyNumberFormat="1" applyFont="1" applyFill="1" applyBorder="1"/>
    <xf numFmtId="0" fontId="24" fillId="0" borderId="0" xfId="2" applyFont="1" applyAlignment="1"/>
    <xf numFmtId="0" fontId="24" fillId="0" borderId="0" xfId="2" applyFont="1" applyBorder="1" applyAlignment="1"/>
    <xf numFmtId="0" fontId="11" fillId="2" borderId="0" xfId="2" applyFont="1" applyFill="1" applyBorder="1"/>
    <xf numFmtId="0" fontId="25" fillId="0" borderId="0" xfId="2" applyFont="1" applyAlignment="1"/>
    <xf numFmtId="169" fontId="11" fillId="0" borderId="0" xfId="5" applyNumberFormat="1" applyFont="1" applyBorder="1" applyAlignment="1"/>
    <xf numFmtId="0" fontId="26" fillId="0" borderId="0" xfId="2" applyFont="1" applyAlignment="1"/>
    <xf numFmtId="4" fontId="11" fillId="0" borderId="0" xfId="2" quotePrefix="1" applyNumberFormat="1" applyFont="1" applyBorder="1" applyAlignment="1"/>
    <xf numFmtId="0" fontId="11" fillId="0" borderId="0" xfId="2" applyFont="1" applyAlignment="1">
      <alignment horizontal="right"/>
    </xf>
    <xf numFmtId="0" fontId="27" fillId="0" borderId="0" xfId="2" applyFont="1" applyAlignment="1"/>
    <xf numFmtId="170" fontId="11" fillId="0" borderId="0" xfId="2" applyNumberFormat="1" applyFont="1" applyBorder="1"/>
    <xf numFmtId="0" fontId="11" fillId="2" borderId="0" xfId="2" applyFont="1" applyFill="1" applyAlignment="1">
      <alignment horizontal="right"/>
    </xf>
    <xf numFmtId="0" fontId="28" fillId="0" borderId="0" xfId="2" applyFont="1" applyAlignment="1"/>
    <xf numFmtId="169" fontId="11" fillId="0" borderId="0" xfId="5" applyNumberFormat="1" applyFont="1" applyBorder="1"/>
    <xf numFmtId="169" fontId="11" fillId="2" borderId="0" xfId="5" applyNumberFormat="1" applyFont="1" applyFill="1" applyBorder="1"/>
    <xf numFmtId="169" fontId="11" fillId="2" borderId="4" xfId="2" applyNumberFormat="1" applyFont="1" applyFill="1" applyBorder="1" applyAlignment="1">
      <alignment horizontal="left"/>
    </xf>
    <xf numFmtId="0" fontId="11" fillId="0" borderId="0" xfId="2" applyFont="1" applyBorder="1" applyAlignment="1">
      <alignment horizontal="left"/>
    </xf>
    <xf numFmtId="0" fontId="11" fillId="2" borderId="0" xfId="2" applyFont="1" applyFill="1" applyBorder="1" applyAlignment="1">
      <alignment horizontal="left"/>
    </xf>
    <xf numFmtId="0" fontId="29" fillId="0" borderId="0" xfId="2" applyFont="1" applyAlignment="1">
      <alignment horizontal="center"/>
    </xf>
    <xf numFmtId="0" fontId="29" fillId="0" borderId="0" xfId="2" applyFont="1" applyAlignment="1"/>
    <xf numFmtId="4" fontId="29" fillId="0" borderId="0" xfId="2" applyNumberFormat="1" applyFont="1" applyAlignment="1">
      <alignment horizontal="center"/>
    </xf>
    <xf numFmtId="4" fontId="29" fillId="0" borderId="0" xfId="2" applyNumberFormat="1" applyFont="1" applyAlignment="1"/>
    <xf numFmtId="167" fontId="11" fillId="0" borderId="0" xfId="5" applyFont="1"/>
    <xf numFmtId="0" fontId="29" fillId="2" borderId="0" xfId="2" applyFont="1" applyFill="1" applyAlignment="1">
      <alignment horizontal="center"/>
    </xf>
    <xf numFmtId="0" fontId="29" fillId="2" borderId="0" xfId="2" applyFont="1" applyFill="1" applyAlignment="1">
      <alignment horizontal="center"/>
    </xf>
    <xf numFmtId="167" fontId="11" fillId="2" borderId="0" xfId="5" applyFont="1" applyFill="1"/>
    <xf numFmtId="166" fontId="11" fillId="0" borderId="0" xfId="2" applyNumberFormat="1" applyFont="1" applyBorder="1" applyAlignment="1">
      <alignment horizontal="center"/>
    </xf>
    <xf numFmtId="166" fontId="30" fillId="0" borderId="0" xfId="2" applyNumberFormat="1" applyFont="1" applyBorder="1" applyAlignment="1"/>
    <xf numFmtId="43" fontId="11" fillId="0" borderId="0" xfId="3" applyFont="1" applyAlignment="1">
      <alignment horizontal="center"/>
    </xf>
    <xf numFmtId="0" fontId="11" fillId="0" borderId="0" xfId="2" quotePrefix="1" applyFont="1" applyBorder="1" applyAlignment="1">
      <alignment horizontal="center"/>
    </xf>
    <xf numFmtId="3" fontId="11" fillId="0" borderId="4" xfId="2" applyNumberFormat="1" applyFont="1" applyBorder="1"/>
    <xf numFmtId="166" fontId="11" fillId="2" borderId="0" xfId="2" applyNumberFormat="1" applyFont="1" applyFill="1" applyBorder="1" applyAlignment="1">
      <alignment horizontal="center"/>
    </xf>
    <xf numFmtId="2" fontId="11" fillId="2" borderId="0" xfId="2" applyNumberFormat="1" applyFont="1" applyFill="1" applyAlignment="1">
      <alignment horizontal="center"/>
    </xf>
    <xf numFmtId="0" fontId="11" fillId="2" borderId="0" xfId="2" quotePrefix="1" applyFont="1" applyFill="1" applyBorder="1" applyAlignment="1">
      <alignment horizontal="center"/>
    </xf>
    <xf numFmtId="3" fontId="11" fillId="2" borderId="4" xfId="2" applyNumberFormat="1" applyFont="1" applyFill="1" applyBorder="1"/>
    <xf numFmtId="166" fontId="11" fillId="2" borderId="0" xfId="2" applyNumberFormat="1" applyFont="1" applyFill="1" applyBorder="1"/>
    <xf numFmtId="16" fontId="11" fillId="0" borderId="0" xfId="2" quotePrefix="1" applyNumberFormat="1" applyFont="1" applyAlignment="1">
      <alignment horizontal="right"/>
    </xf>
    <xf numFmtId="16" fontId="11" fillId="2" borderId="0" xfId="2" quotePrefix="1" applyNumberFormat="1" applyFont="1" applyFill="1" applyAlignment="1">
      <alignment horizontal="right"/>
    </xf>
    <xf numFmtId="0" fontId="11" fillId="2" borderId="0" xfId="2" applyFont="1" applyFill="1" applyBorder="1" applyAlignment="1"/>
    <xf numFmtId="0" fontId="11" fillId="0" borderId="0" xfId="2" quotePrefix="1" applyFont="1" applyAlignment="1">
      <alignment horizontal="right"/>
    </xf>
    <xf numFmtId="166" fontId="11" fillId="0" borderId="15" xfId="2" applyNumberFormat="1" applyFont="1" applyBorder="1" applyAlignment="1">
      <alignment horizontal="center"/>
    </xf>
    <xf numFmtId="0" fontId="20" fillId="0" borderId="0" xfId="2" applyFont="1" applyBorder="1"/>
    <xf numFmtId="2" fontId="11" fillId="0" borderId="0" xfId="2" applyNumberFormat="1" applyFont="1" applyBorder="1"/>
    <xf numFmtId="170" fontId="11" fillId="0" borderId="0" xfId="6" applyFont="1" applyBorder="1"/>
    <xf numFmtId="0" fontId="11" fillId="2" borderId="0" xfId="2" quotePrefix="1" applyFont="1" applyFill="1" applyAlignment="1">
      <alignment horizontal="right"/>
    </xf>
    <xf numFmtId="166" fontId="11" fillId="2" borderId="15" xfId="2" applyNumberFormat="1" applyFont="1" applyFill="1" applyBorder="1" applyAlignment="1">
      <alignment horizontal="center"/>
    </xf>
    <xf numFmtId="170" fontId="11" fillId="0" borderId="0" xfId="6" applyFont="1" applyBorder="1" applyAlignment="1">
      <alignment horizontal="right"/>
    </xf>
    <xf numFmtId="166" fontId="21" fillId="0" borderId="2" xfId="2" applyNumberFormat="1" applyFont="1" applyBorder="1" applyAlignment="1">
      <alignment horizontal="center"/>
    </xf>
    <xf numFmtId="166" fontId="21" fillId="0" borderId="3" xfId="2" applyNumberFormat="1" applyFont="1" applyBorder="1" applyAlignment="1">
      <alignment horizontal="center"/>
    </xf>
    <xf numFmtId="166" fontId="21" fillId="0" borderId="0" xfId="2" applyNumberFormat="1" applyFont="1" applyBorder="1" applyAlignment="1">
      <alignment horizontal="center"/>
    </xf>
    <xf numFmtId="170" fontId="11" fillId="0" borderId="0" xfId="6" applyFont="1" applyBorder="1" applyAlignment="1"/>
    <xf numFmtId="170" fontId="11" fillId="2" borderId="0" xfId="6" applyFont="1" applyFill="1" applyBorder="1" applyAlignment="1">
      <alignment horizontal="right"/>
    </xf>
    <xf numFmtId="166" fontId="21" fillId="2" borderId="2" xfId="2" applyNumberFormat="1" applyFont="1" applyFill="1" applyBorder="1" applyAlignment="1">
      <alignment horizontal="center"/>
    </xf>
    <xf numFmtId="170" fontId="11" fillId="2" borderId="0" xfId="6" applyFont="1" applyFill="1" applyBorder="1" applyAlignment="1">
      <alignment horizontal="right"/>
    </xf>
    <xf numFmtId="2" fontId="32" fillId="0" borderId="0" xfId="2" applyNumberFormat="1" applyFont="1" applyBorder="1" applyAlignment="1"/>
    <xf numFmtId="0" fontId="20" fillId="2" borderId="0" xfId="2" applyFont="1" applyFill="1" applyBorder="1"/>
    <xf numFmtId="168" fontId="24" fillId="0" borderId="4" xfId="2" applyNumberFormat="1" applyFont="1" applyBorder="1" applyAlignment="1">
      <alignment horizontal="center"/>
    </xf>
    <xf numFmtId="4" fontId="29" fillId="0" borderId="0" xfId="2" applyNumberFormat="1" applyFont="1" applyBorder="1" applyAlignment="1"/>
    <xf numFmtId="168" fontId="24" fillId="2" borderId="4" xfId="2" applyNumberFormat="1" applyFont="1" applyFill="1" applyBorder="1" applyAlignment="1">
      <alignment horizontal="center"/>
    </xf>
    <xf numFmtId="171" fontId="11" fillId="0" borderId="0" xfId="2" applyNumberFormat="1" applyFont="1" applyAlignment="1"/>
    <xf numFmtId="4" fontId="24" fillId="0" borderId="4" xfId="2" applyNumberFormat="1" applyFont="1" applyBorder="1" applyAlignment="1">
      <alignment horizontal="center"/>
    </xf>
    <xf numFmtId="4" fontId="24" fillId="2" borderId="4" xfId="2" applyNumberFormat="1" applyFont="1" applyFill="1" applyBorder="1" applyAlignment="1">
      <alignment horizontal="center"/>
    </xf>
    <xf numFmtId="4" fontId="11" fillId="0" borderId="0" xfId="2" applyNumberFormat="1" applyFont="1" applyBorder="1" applyAlignment="1"/>
    <xf numFmtId="0" fontId="11" fillId="2" borderId="0" xfId="2" applyFont="1" applyFill="1" applyBorder="1" applyAlignment="1">
      <alignment horizontal="center"/>
    </xf>
    <xf numFmtId="171" fontId="11" fillId="2" borderId="0" xfId="2" applyNumberFormat="1" applyFont="1" applyFill="1"/>
    <xf numFmtId="4" fontId="11" fillId="0" borderId="0" xfId="2" quotePrefix="1" applyNumberFormat="1" applyFont="1" applyAlignment="1">
      <alignment horizontal="center"/>
    </xf>
    <xf numFmtId="0" fontId="11" fillId="0" borderId="0" xfId="2" applyFont="1" applyBorder="1" applyAlignment="1">
      <alignment horizontal="center"/>
    </xf>
    <xf numFmtId="171" fontId="11" fillId="0" borderId="0" xfId="2" applyNumberFormat="1" applyFont="1"/>
    <xf numFmtId="0" fontId="11" fillId="0" borderId="0" xfId="2" applyFont="1" applyBorder="1" applyAlignment="1">
      <alignment horizontal="left" indent="1"/>
    </xf>
    <xf numFmtId="3" fontId="11" fillId="0" borderId="0" xfId="2" applyNumberFormat="1" applyFont="1" applyBorder="1" applyAlignment="1"/>
    <xf numFmtId="4" fontId="17" fillId="0" borderId="0" xfId="2" applyNumberFormat="1" applyFont="1"/>
    <xf numFmtId="0" fontId="11" fillId="0" borderId="0" xfId="2" applyFont="1" applyAlignment="1">
      <alignment horizontal="left" indent="1"/>
    </xf>
    <xf numFmtId="0" fontId="18" fillId="2" borderId="0" xfId="2" applyFont="1" applyFill="1" applyAlignment="1">
      <alignment horizontal="left"/>
    </xf>
    <xf numFmtId="4" fontId="11" fillId="2" borderId="0" xfId="2" quotePrefix="1" applyNumberFormat="1" applyFont="1" applyFill="1" applyAlignment="1">
      <alignment horizontal="left" indent="2"/>
    </xf>
    <xf numFmtId="4" fontId="18" fillId="2" borderId="4" xfId="2" quotePrefix="1" applyNumberFormat="1" applyFont="1" applyFill="1" applyBorder="1" applyAlignment="1">
      <alignment horizontal="left" indent="2"/>
    </xf>
    <xf numFmtId="4" fontId="11" fillId="2" borderId="0" xfId="2" applyNumberFormat="1" applyFont="1" applyFill="1" applyAlignment="1">
      <alignment horizontal="left" indent="2"/>
    </xf>
    <xf numFmtId="3" fontId="11" fillId="2" borderId="0" xfId="2" quotePrefix="1" applyNumberFormat="1" applyFont="1" applyFill="1" applyAlignment="1">
      <alignment horizontal="left" indent="5"/>
    </xf>
    <xf numFmtId="0" fontId="18" fillId="0" borderId="0" xfId="2" applyFont="1" applyAlignment="1"/>
    <xf numFmtId="0" fontId="18" fillId="0" borderId="0" xfId="2" applyFont="1" applyAlignment="1">
      <alignment horizontal="left"/>
    </xf>
    <xf numFmtId="0" fontId="33" fillId="0" borderId="0" xfId="2" applyFont="1"/>
    <xf numFmtId="4" fontId="11" fillId="0" borderId="0" xfId="2" quotePrefix="1" applyNumberFormat="1" applyFont="1" applyAlignment="1">
      <alignment horizontal="left" indent="2"/>
    </xf>
    <xf numFmtId="4" fontId="19" fillId="0" borderId="4" xfId="2" quotePrefix="1" applyNumberFormat="1" applyFont="1" applyBorder="1" applyAlignment="1">
      <alignment horizontal="right" indent="2"/>
    </xf>
    <xf numFmtId="4" fontId="11" fillId="0" borderId="0" xfId="2" applyNumberFormat="1" applyFont="1" applyAlignment="1">
      <alignment horizontal="center"/>
    </xf>
    <xf numFmtId="3" fontId="11" fillId="0" borderId="0" xfId="2" quotePrefix="1" applyNumberFormat="1" applyFont="1" applyAlignment="1">
      <alignment horizontal="left" indent="5"/>
    </xf>
    <xf numFmtId="4" fontId="11" fillId="2" borderId="0" xfId="2" quotePrefix="1" applyNumberFormat="1" applyFont="1" applyFill="1" applyBorder="1" applyAlignment="1">
      <alignment horizontal="left" indent="2"/>
    </xf>
    <xf numFmtId="4" fontId="18" fillId="2" borderId="1" xfId="2" quotePrefix="1" applyNumberFormat="1" applyFont="1" applyFill="1" applyBorder="1" applyAlignment="1">
      <alignment horizontal="left" indent="2"/>
    </xf>
    <xf numFmtId="3" fontId="11" fillId="2" borderId="0" xfId="2" quotePrefix="1" applyNumberFormat="1" applyFont="1" applyFill="1" applyAlignment="1">
      <alignment horizontal="left" indent="4"/>
    </xf>
    <xf numFmtId="3" fontId="11" fillId="0" borderId="0" xfId="2" quotePrefix="1" applyNumberFormat="1" applyFont="1" applyAlignment="1">
      <alignment horizontal="left" indent="4"/>
    </xf>
    <xf numFmtId="38" fontId="11" fillId="0" borderId="4" xfId="2" applyNumberFormat="1" applyFont="1" applyBorder="1"/>
    <xf numFmtId="38" fontId="11" fillId="0" borderId="1" xfId="2" applyNumberFormat="1" applyFont="1" applyBorder="1"/>
    <xf numFmtId="0" fontId="11" fillId="2" borderId="0" xfId="2" applyFont="1" applyFill="1" applyAlignment="1"/>
    <xf numFmtId="165" fontId="11" fillId="0" borderId="0" xfId="2" applyNumberFormat="1" applyFont="1" applyFill="1"/>
    <xf numFmtId="0" fontId="11" fillId="2" borderId="1" xfId="2" applyFont="1" applyFill="1" applyBorder="1"/>
    <xf numFmtId="3" fontId="11" fillId="0" borderId="0" xfId="2" quotePrefix="1" applyNumberFormat="1" applyFont="1" applyAlignment="1">
      <alignment horizontal="center"/>
    </xf>
    <xf numFmtId="3" fontId="11" fillId="0" borderId="0" xfId="2" quotePrefix="1" applyNumberFormat="1" applyFont="1" applyAlignment="1"/>
    <xf numFmtId="165" fontId="11" fillId="0" borderId="0" xfId="2" quotePrefix="1" applyNumberFormat="1" applyFont="1" applyFill="1"/>
    <xf numFmtId="0" fontId="11" fillId="0" borderId="0" xfId="2" applyFont="1" applyFill="1"/>
    <xf numFmtId="169" fontId="11" fillId="2" borderId="16" xfId="2" applyNumberFormat="1" applyFont="1" applyFill="1" applyBorder="1"/>
    <xf numFmtId="169" fontId="11" fillId="2" borderId="0" xfId="2" applyNumberFormat="1" applyFont="1" applyFill="1"/>
    <xf numFmtId="169" fontId="11" fillId="0" borderId="0" xfId="2" applyNumberFormat="1" applyFont="1" applyFill="1"/>
    <xf numFmtId="43" fontId="11" fillId="0" borderId="0" xfId="3" quotePrefix="1" applyFont="1" applyFill="1"/>
    <xf numFmtId="169" fontId="11" fillId="2" borderId="0" xfId="2" applyNumberFormat="1" applyFont="1" applyFill="1" applyBorder="1"/>
    <xf numFmtId="0" fontId="34" fillId="2" borderId="0" xfId="2" applyFont="1" applyFill="1"/>
    <xf numFmtId="0" fontId="18" fillId="0" borderId="4" xfId="2" applyFont="1" applyBorder="1" applyAlignment="1"/>
    <xf numFmtId="0" fontId="34" fillId="2" borderId="0" xfId="2" applyFont="1" applyFill="1" applyAlignment="1"/>
    <xf numFmtId="0" fontId="33" fillId="0" borderId="0" xfId="2" applyFont="1" applyBorder="1" applyAlignment="1">
      <alignment horizontal="center"/>
    </xf>
    <xf numFmtId="169" fontId="33" fillId="0" borderId="0" xfId="2" applyNumberFormat="1" applyFont="1" applyBorder="1"/>
    <xf numFmtId="0" fontId="18" fillId="0" borderId="0" xfId="2" applyFont="1" applyBorder="1" applyAlignment="1"/>
    <xf numFmtId="0" fontId="34" fillId="0" borderId="0" xfId="2" applyFont="1" applyFill="1"/>
    <xf numFmtId="0" fontId="10" fillId="0" borderId="0" xfId="2" applyFont="1" applyFill="1"/>
    <xf numFmtId="0" fontId="34" fillId="0" borderId="0" xfId="2" applyFont="1" applyFill="1" applyAlignment="1">
      <alignment vertical="top"/>
    </xf>
    <xf numFmtId="0" fontId="34" fillId="0" borderId="0" xfId="2" applyFont="1" applyAlignment="1">
      <alignment vertical="top"/>
    </xf>
    <xf numFmtId="0" fontId="34" fillId="0" borderId="0" xfId="2" applyFont="1"/>
    <xf numFmtId="165" fontId="34" fillId="0" borderId="0" xfId="2" applyNumberFormat="1" applyFont="1"/>
    <xf numFmtId="4" fontId="11" fillId="0" borderId="0" xfId="2" applyNumberFormat="1" applyFont="1" applyAlignment="1">
      <alignment horizontal="left"/>
    </xf>
    <xf numFmtId="0" fontId="35" fillId="0" borderId="0" xfId="2" applyFont="1" applyAlignment="1">
      <alignment vertical="top"/>
    </xf>
    <xf numFmtId="0" fontId="34" fillId="0" borderId="0" xfId="2" applyFont="1" applyAlignment="1"/>
    <xf numFmtId="173" fontId="11" fillId="0" borderId="0" xfId="2" applyNumberFormat="1" applyFont="1" applyAlignment="1">
      <alignment horizontal="left"/>
    </xf>
    <xf numFmtId="40" fontId="17" fillId="0" borderId="0" xfId="2" applyNumberFormat="1" applyFont="1" applyFill="1"/>
    <xf numFmtId="40" fontId="17" fillId="0" borderId="0" xfId="2" applyNumberFormat="1" applyFont="1" applyFill="1" applyBorder="1" applyAlignment="1"/>
    <xf numFmtId="0" fontId="35" fillId="0" borderId="0" xfId="2" applyFont="1" applyAlignment="1"/>
    <xf numFmtId="40" fontId="11" fillId="0" borderId="0" xfId="2" applyNumberFormat="1" applyFont="1" applyFill="1" applyBorder="1"/>
    <xf numFmtId="40" fontId="17" fillId="0" borderId="0" xfId="2" quotePrefix="1" applyNumberFormat="1" applyFont="1" applyFill="1" applyBorder="1"/>
    <xf numFmtId="0" fontId="25" fillId="0" borderId="0" xfId="2" applyFont="1"/>
    <xf numFmtId="40" fontId="17" fillId="0" borderId="0" xfId="2" applyNumberFormat="1" applyFont="1" applyFill="1" applyBorder="1"/>
    <xf numFmtId="174" fontId="17" fillId="0" borderId="0" xfId="2" applyNumberFormat="1" applyFont="1" applyFill="1" applyBorder="1"/>
    <xf numFmtId="37" fontId="10" fillId="0" borderId="0" xfId="2" applyNumberFormat="1"/>
    <xf numFmtId="175" fontId="36" fillId="0" borderId="0" xfId="2" applyNumberFormat="1" applyFont="1" applyFill="1" applyBorder="1"/>
    <xf numFmtId="41" fontId="37" fillId="0" borderId="0" xfId="3" applyNumberFormat="1" applyFont="1" applyFill="1"/>
    <xf numFmtId="41" fontId="0" fillId="0" borderId="0" xfId="3" applyNumberFormat="1" applyFont="1"/>
    <xf numFmtId="172" fontId="0" fillId="0" borderId="0" xfId="3" applyNumberFormat="1" applyFont="1"/>
    <xf numFmtId="175" fontId="36" fillId="0" borderId="0" xfId="2" quotePrefix="1" applyNumberFormat="1" applyFont="1" applyFill="1" applyBorder="1"/>
    <xf numFmtId="172" fontId="36" fillId="0" borderId="0" xfId="3" applyNumberFormat="1" applyFont="1" applyFill="1" applyBorder="1"/>
    <xf numFmtId="172" fontId="0" fillId="0" borderId="0" xfId="3" applyNumberFormat="1" applyFont="1" applyFill="1"/>
    <xf numFmtId="176" fontId="36" fillId="0" borderId="0" xfId="2" applyNumberFormat="1" applyFont="1" applyFill="1" applyBorder="1"/>
    <xf numFmtId="177" fontId="36" fillId="0" borderId="0" xfId="2" applyNumberFormat="1" applyFont="1" applyFill="1" applyBorder="1"/>
    <xf numFmtId="43" fontId="0" fillId="0" borderId="0" xfId="3" applyFont="1"/>
    <xf numFmtId="0" fontId="11" fillId="0" borderId="0" xfId="2" applyFont="1" applyAlignment="1">
      <alignment horizontal="left"/>
    </xf>
    <xf numFmtId="0" fontId="11" fillId="2" borderId="0" xfId="2" applyFont="1" applyFill="1" applyBorder="1" applyAlignment="1">
      <alignment horizontal="left"/>
    </xf>
    <xf numFmtId="170" fontId="11" fillId="2" borderId="0" xfId="6" applyFont="1" applyFill="1" applyBorder="1" applyAlignment="1">
      <alignment horizontal="right"/>
    </xf>
    <xf numFmtId="0" fontId="29" fillId="2" borderId="0" xfId="2" applyFont="1" applyFill="1" applyAlignment="1">
      <alignment horizontal="center"/>
    </xf>
    <xf numFmtId="0" fontId="11" fillId="2" borderId="0" xfId="2" applyFont="1" applyFill="1" applyAlignment="1">
      <alignment horizontal="right"/>
    </xf>
    <xf numFmtId="0" fontId="11" fillId="2" borderId="0" xfId="2" applyFont="1" applyFill="1" applyBorder="1" applyAlignment="1">
      <alignment horizontal="center"/>
    </xf>
    <xf numFmtId="0" fontId="11" fillId="2" borderId="0" xfId="2" applyFont="1" applyFill="1" applyAlignment="1">
      <alignment horizontal="center"/>
    </xf>
    <xf numFmtId="4" fontId="11" fillId="2" borderId="0" xfId="2" applyNumberFormat="1" applyFont="1" applyFill="1" applyAlignment="1">
      <alignment horizontal="left" indent="2"/>
    </xf>
    <xf numFmtId="0" fontId="8" fillId="0" borderId="0" xfId="790"/>
    <xf numFmtId="0" fontId="44" fillId="0" borderId="19" xfId="790" applyFont="1" applyBorder="1" applyAlignment="1">
      <alignment horizontal="right"/>
    </xf>
    <xf numFmtId="0" fontId="45" fillId="0" borderId="20" xfId="790" applyFont="1" applyFill="1" applyBorder="1"/>
    <xf numFmtId="0" fontId="14" fillId="0" borderId="0" xfId="790" applyFont="1" applyAlignment="1"/>
    <xf numFmtId="0" fontId="43" fillId="0" borderId="0" xfId="790" applyFont="1" applyBorder="1" applyAlignment="1"/>
    <xf numFmtId="0" fontId="45" fillId="0" borderId="4" xfId="790" applyFont="1" applyFill="1" applyBorder="1" applyAlignment="1">
      <alignment horizontal="center"/>
    </xf>
    <xf numFmtId="0" fontId="43" fillId="0" borderId="19" xfId="790" applyFont="1" applyBorder="1"/>
    <xf numFmtId="0" fontId="43" fillId="0" borderId="20" xfId="790" applyFont="1" applyBorder="1" applyAlignment="1">
      <alignment horizontal="center"/>
    </xf>
    <xf numFmtId="0" fontId="43" fillId="0" borderId="10" xfId="790" applyFont="1" applyBorder="1"/>
    <xf numFmtId="178" fontId="43" fillId="0" borderId="11" xfId="791" applyNumberFormat="1" applyFont="1" applyFill="1" applyBorder="1"/>
    <xf numFmtId="178" fontId="43" fillId="0" borderId="0" xfId="791" applyNumberFormat="1" applyFont="1" applyFill="1" applyBorder="1"/>
    <xf numFmtId="0" fontId="8" fillId="0" borderId="10" xfId="790" applyBorder="1"/>
    <xf numFmtId="0" fontId="43" fillId="0" borderId="5" xfId="790" applyFont="1" applyBorder="1"/>
    <xf numFmtId="178" fontId="43" fillId="0" borderId="1" xfId="791" applyNumberFormat="1" applyFont="1" applyBorder="1"/>
    <xf numFmtId="0" fontId="43" fillId="0" borderId="0" xfId="790" applyFont="1" applyBorder="1"/>
    <xf numFmtId="44" fontId="43" fillId="0" borderId="0" xfId="791" applyNumberFormat="1" applyFont="1" applyBorder="1"/>
    <xf numFmtId="44" fontId="43" fillId="0" borderId="0" xfId="791" applyFont="1" applyBorder="1"/>
    <xf numFmtId="44" fontId="43" fillId="0" borderId="16" xfId="791" applyFont="1" applyBorder="1"/>
    <xf numFmtId="44" fontId="8" fillId="0" borderId="0" xfId="790" applyNumberFormat="1"/>
    <xf numFmtId="0" fontId="43" fillId="0" borderId="0" xfId="790" applyFont="1" applyFill="1" applyBorder="1"/>
    <xf numFmtId="43" fontId="45" fillId="0" borderId="4" xfId="792" applyFont="1" applyBorder="1"/>
    <xf numFmtId="9" fontId="0" fillId="0" borderId="4" xfId="793" applyFont="1" applyBorder="1"/>
    <xf numFmtId="43" fontId="0" fillId="0" borderId="4" xfId="792" applyFont="1" applyBorder="1"/>
    <xf numFmtId="44" fontId="8" fillId="0" borderId="4" xfId="790" applyNumberFormat="1" applyBorder="1"/>
    <xf numFmtId="0" fontId="43" fillId="0" borderId="0" xfId="790" applyFont="1"/>
    <xf numFmtId="9" fontId="11" fillId="0" borderId="0" xfId="794" applyFont="1"/>
    <xf numFmtId="179" fontId="61" fillId="0" borderId="0" xfId="2" applyNumberFormat="1" applyFont="1" applyFill="1"/>
    <xf numFmtId="0" fontId="11" fillId="0" borderId="0" xfId="0" applyFont="1"/>
    <xf numFmtId="165" fontId="11" fillId="0" borderId="0" xfId="0" applyNumberFormat="1" applyFont="1"/>
    <xf numFmtId="4" fontId="11" fillId="0" borderId="0" xfId="0" applyNumberFormat="1" applyFont="1"/>
    <xf numFmtId="169" fontId="11" fillId="0" borderId="0" xfId="0" applyNumberFormat="1" applyFont="1"/>
    <xf numFmtId="0" fontId="11" fillId="0" borderId="0" xfId="0" applyFont="1" applyAlignment="1">
      <alignment horizontal="left"/>
    </xf>
    <xf numFmtId="0" fontId="34" fillId="0" borderId="0" xfId="0" applyFont="1"/>
    <xf numFmtId="165" fontId="34" fillId="0" borderId="0" xfId="0" applyNumberFormat="1" applyFont="1"/>
    <xf numFmtId="4" fontId="34" fillId="0" borderId="0" xfId="0" applyNumberFormat="1" applyFont="1"/>
    <xf numFmtId="169" fontId="34" fillId="0" borderId="0" xfId="0" applyNumberFormat="1" applyFont="1"/>
    <xf numFmtId="4" fontId="34" fillId="0" borderId="0" xfId="0" quotePrefix="1" applyNumberFormat="1" applyFont="1" applyAlignment="1">
      <alignment horizontal="center"/>
    </xf>
    <xf numFmtId="0" fontId="10" fillId="0" borderId="0" xfId="0" applyFont="1"/>
    <xf numFmtId="0" fontId="34" fillId="0" borderId="0" xfId="0" applyFont="1" applyFill="1"/>
    <xf numFmtId="173" fontId="11" fillId="0" borderId="0" xfId="0" applyNumberFormat="1" applyFont="1" applyAlignment="1">
      <alignment horizontal="left"/>
    </xf>
    <xf numFmtId="0" fontId="25" fillId="0" borderId="0" xfId="0" applyFont="1"/>
    <xf numFmtId="4" fontId="25" fillId="0" borderId="0" xfId="0" applyNumberFormat="1" applyFont="1"/>
    <xf numFmtId="0" fontId="65" fillId="0" borderId="0" xfId="2" applyFont="1"/>
    <xf numFmtId="0" fontId="62" fillId="0" borderId="0" xfId="2" applyFont="1"/>
    <xf numFmtId="0" fontId="63" fillId="0" borderId="0" xfId="0" applyFont="1" applyAlignment="1">
      <alignment horizontal="center"/>
    </xf>
    <xf numFmtId="1" fontId="63" fillId="0" borderId="29" xfId="3" quotePrefix="1" applyNumberFormat="1" applyFont="1" applyBorder="1" applyAlignment="1">
      <alignment horizontal="center"/>
    </xf>
    <xf numFmtId="1" fontId="63" fillId="0" borderId="29" xfId="3" applyNumberFormat="1" applyFont="1" applyBorder="1" applyAlignment="1">
      <alignment horizontal="center"/>
    </xf>
    <xf numFmtId="1" fontId="66" fillId="0" borderId="29" xfId="2" applyNumberFormat="1" applyFont="1" applyFill="1" applyBorder="1" applyAlignment="1">
      <alignment horizontal="center"/>
    </xf>
    <xf numFmtId="1" fontId="63" fillId="0" borderId="0" xfId="0" applyNumberFormat="1" applyFont="1" applyFill="1" applyAlignment="1">
      <alignment horizontal="center"/>
    </xf>
    <xf numFmtId="1" fontId="14" fillId="0" borderId="29" xfId="0" applyNumberFormat="1" applyFont="1" applyFill="1" applyBorder="1" applyAlignment="1">
      <alignment horizontal="center"/>
    </xf>
    <xf numFmtId="1" fontId="63" fillId="0" borderId="0" xfId="0" applyNumberFormat="1" applyFont="1" applyAlignment="1">
      <alignment horizontal="center"/>
    </xf>
    <xf numFmtId="0" fontId="63" fillId="0" borderId="0" xfId="0" applyFont="1" applyFill="1" applyBorder="1" applyAlignment="1">
      <alignment vertical="top"/>
    </xf>
    <xf numFmtId="0" fontId="63" fillId="0" borderId="0" xfId="0" applyFont="1" applyAlignment="1">
      <alignment horizontal="left"/>
    </xf>
    <xf numFmtId="1" fontId="14" fillId="0" borderId="0" xfId="0" applyNumberFormat="1" applyFont="1" applyFill="1" applyAlignment="1">
      <alignment horizontal="left"/>
    </xf>
    <xf numFmtId="4" fontId="67" fillId="0" borderId="0" xfId="2" quotePrefix="1" applyNumberFormat="1" applyFont="1" applyBorder="1" applyAlignment="1"/>
    <xf numFmtId="0" fontId="11" fillId="0" borderId="0" xfId="2" applyFont="1" applyAlignment="1">
      <alignment horizontal="left"/>
    </xf>
    <xf numFmtId="0" fontId="11" fillId="2" borderId="0" xfId="2" applyFont="1" applyFill="1" applyBorder="1" applyAlignment="1">
      <alignment horizontal="left"/>
    </xf>
    <xf numFmtId="170" fontId="11" fillId="2" borderId="0" xfId="6" applyFont="1" applyFill="1" applyBorder="1" applyAlignment="1">
      <alignment horizontal="right"/>
    </xf>
    <xf numFmtId="0" fontId="29" fillId="2" borderId="0" xfId="2" applyFont="1" applyFill="1" applyAlignment="1">
      <alignment horizontal="center"/>
    </xf>
    <xf numFmtId="0" fontId="11" fillId="2" borderId="0" xfId="2" applyFont="1" applyFill="1" applyAlignment="1">
      <alignment horizontal="right"/>
    </xf>
    <xf numFmtId="0" fontId="11" fillId="2" borderId="0" xfId="2" applyFont="1" applyFill="1" applyBorder="1" applyAlignment="1">
      <alignment horizontal="center"/>
    </xf>
    <xf numFmtId="0" fontId="11" fillId="2" borderId="0" xfId="2" applyFont="1" applyFill="1" applyAlignment="1">
      <alignment horizontal="center"/>
    </xf>
    <xf numFmtId="4" fontId="11" fillId="2" borderId="0" xfId="2" applyNumberFormat="1" applyFont="1" applyFill="1" applyAlignment="1">
      <alignment horizontal="left" indent="2"/>
    </xf>
    <xf numFmtId="49" fontId="64" fillId="0" borderId="0" xfId="2" applyNumberFormat="1" applyFont="1" applyAlignment="1">
      <alignment horizontal="left"/>
    </xf>
    <xf numFmtId="49" fontId="65" fillId="0" borderId="0" xfId="2" applyNumberFormat="1" applyFont="1" applyAlignment="1">
      <alignment horizontal="left"/>
    </xf>
    <xf numFmtId="49" fontId="61" fillId="0" borderId="0" xfId="2" applyNumberFormat="1" applyFont="1" applyFill="1" applyAlignment="1">
      <alignment horizontal="left"/>
    </xf>
    <xf numFmtId="49" fontId="62" fillId="0" borderId="0" xfId="3" applyNumberFormat="1" applyFont="1" applyAlignment="1">
      <alignment horizontal="left"/>
    </xf>
    <xf numFmtId="49" fontId="61" fillId="0" borderId="0" xfId="2" quotePrefix="1" applyNumberFormat="1" applyFont="1" applyFill="1" applyAlignment="1">
      <alignment horizontal="left"/>
    </xf>
    <xf numFmtId="49" fontId="62" fillId="0" borderId="0" xfId="2" applyNumberFormat="1" applyFont="1" applyAlignment="1">
      <alignment horizontal="left"/>
    </xf>
    <xf numFmtId="49" fontId="62" fillId="0" borderId="0" xfId="3" quotePrefix="1" applyNumberFormat="1" applyFont="1" applyAlignment="1">
      <alignment horizontal="left"/>
    </xf>
    <xf numFmtId="0" fontId="10" fillId="0" borderId="0" xfId="2"/>
    <xf numFmtId="0" fontId="10" fillId="0" borderId="0" xfId="2" applyFont="1" applyFill="1"/>
    <xf numFmtId="0" fontId="18" fillId="0" borderId="0" xfId="2" applyFont="1" applyAlignment="1">
      <alignment horizontal="center" wrapText="1"/>
    </xf>
    <xf numFmtId="43" fontId="63" fillId="0" borderId="29" xfId="2" applyNumberFormat="1" applyFont="1" applyFill="1" applyBorder="1" applyAlignment="1"/>
    <xf numFmtId="0" fontId="63" fillId="0" borderId="0" xfId="0" applyFont="1" applyFill="1" applyAlignment="1"/>
    <xf numFmtId="0" fontId="68" fillId="0" borderId="29" xfId="2" applyFont="1" applyFill="1" applyBorder="1" applyAlignment="1" applyProtection="1">
      <alignment horizontal="center" vertical="center"/>
    </xf>
    <xf numFmtId="43" fontId="14" fillId="0" borderId="29" xfId="2" applyNumberFormat="1" applyFont="1" applyFill="1" applyBorder="1" applyAlignment="1"/>
    <xf numFmtId="43" fontId="63" fillId="0" borderId="0" xfId="0" applyNumberFormat="1" applyFont="1" applyFill="1" applyAlignment="1"/>
    <xf numFmtId="0" fontId="63" fillId="0" borderId="0" xfId="0" applyFont="1" applyFill="1" applyBorder="1" applyAlignment="1">
      <alignment vertical="center"/>
    </xf>
    <xf numFmtId="0" fontId="63" fillId="0" borderId="0" xfId="0" applyFont="1" applyAlignment="1"/>
    <xf numFmtId="0" fontId="63" fillId="0" borderId="29" xfId="0" applyFont="1" applyFill="1" applyBorder="1" applyAlignment="1">
      <alignment horizontal="center"/>
    </xf>
    <xf numFmtId="0" fontId="63" fillId="0" borderId="30" xfId="0" quotePrefix="1" applyFont="1" applyFill="1" applyBorder="1" applyAlignment="1">
      <alignment horizontal="center"/>
    </xf>
    <xf numFmtId="0" fontId="14" fillId="0" borderId="29" xfId="0" applyFont="1" applyFill="1" applyBorder="1" applyAlignment="1">
      <alignment horizontal="center"/>
    </xf>
    <xf numFmtId="0" fontId="11" fillId="0" borderId="0" xfId="2" applyFont="1" applyAlignment="1"/>
    <xf numFmtId="0" fontId="11" fillId="0" borderId="0" xfId="2" applyFont="1" applyAlignment="1"/>
    <xf numFmtId="0" fontId="11" fillId="0" borderId="0" xfId="2" applyFont="1" applyAlignment="1"/>
    <xf numFmtId="43" fontId="11" fillId="0" borderId="6" xfId="16203" applyFont="1" applyBorder="1"/>
    <xf numFmtId="43" fontId="8" fillId="0" borderId="0" xfId="16203" applyFont="1"/>
    <xf numFmtId="43" fontId="11" fillId="0" borderId="4" xfId="16203" applyFont="1" applyBorder="1"/>
    <xf numFmtId="43" fontId="11" fillId="0" borderId="4" xfId="16203" applyFont="1" applyBorder="1" applyAlignment="1">
      <alignment horizontal="left"/>
    </xf>
    <xf numFmtId="43" fontId="11" fillId="0" borderId="0" xfId="16203" applyFont="1"/>
    <xf numFmtId="43" fontId="13" fillId="0" borderId="0" xfId="16203" applyFont="1" applyAlignment="1"/>
    <xf numFmtId="43" fontId="14" fillId="0" borderId="0" xfId="16203" applyFont="1" applyAlignment="1">
      <alignment horizontal="center"/>
    </xf>
    <xf numFmtId="43" fontId="11" fillId="0" borderId="0" xfId="16203" applyFont="1" applyAlignment="1"/>
    <xf numFmtId="43" fontId="16" fillId="0" borderId="0" xfId="16203" applyFont="1" applyAlignment="1"/>
    <xf numFmtId="43" fontId="17" fillId="0" borderId="0" xfId="16203" applyFont="1" applyAlignment="1"/>
    <xf numFmtId="43" fontId="11" fillId="0" borderId="0" xfId="16203" applyFont="1" applyAlignment="1">
      <alignment horizontal="center" wrapText="1"/>
    </xf>
    <xf numFmtId="43" fontId="11" fillId="0" borderId="4" xfId="16203" quotePrefix="1" applyFont="1" applyBorder="1" applyAlignment="1">
      <alignment horizontal="center"/>
    </xf>
    <xf numFmtId="43" fontId="24" fillId="0" borderId="0" xfId="16203" applyFont="1" applyAlignment="1"/>
    <xf numFmtId="43" fontId="27" fillId="0" borderId="0" xfId="16203" applyFont="1" applyAlignment="1"/>
    <xf numFmtId="43" fontId="28" fillId="0" borderId="0" xfId="16203" applyFont="1" applyAlignment="1"/>
    <xf numFmtId="43" fontId="29" fillId="0" borderId="0" xfId="16203" applyFont="1" applyAlignment="1"/>
    <xf numFmtId="43" fontId="11" fillId="0" borderId="0" xfId="16203" applyFont="1" applyBorder="1"/>
    <xf numFmtId="43" fontId="11" fillId="0" borderId="0" xfId="16203" applyFont="1" applyBorder="1" applyAlignment="1"/>
    <xf numFmtId="43" fontId="32" fillId="0" borderId="0" xfId="16203" applyFont="1" applyBorder="1" applyAlignment="1"/>
    <xf numFmtId="43" fontId="29" fillId="0" borderId="0" xfId="16203" applyFont="1" applyBorder="1" applyAlignment="1"/>
    <xf numFmtId="43" fontId="11" fillId="0" borderId="1" xfId="16203" applyFont="1" applyBorder="1"/>
    <xf numFmtId="43" fontId="11" fillId="0" borderId="16" xfId="16203" applyFont="1" applyBorder="1"/>
    <xf numFmtId="43" fontId="34" fillId="0" borderId="0" xfId="16203" applyFont="1" applyAlignment="1"/>
    <xf numFmtId="172" fontId="11" fillId="0" borderId="0" xfId="16203" applyNumberFormat="1" applyFont="1" applyBorder="1"/>
    <xf numFmtId="172" fontId="8" fillId="0" borderId="0" xfId="16203" applyNumberFormat="1" applyFont="1"/>
    <xf numFmtId="0" fontId="11" fillId="0" borderId="0" xfId="2" applyFont="1" applyAlignment="1"/>
    <xf numFmtId="0" fontId="11" fillId="0" borderId="5" xfId="2" applyFont="1" applyBorder="1" applyAlignment="1"/>
    <xf numFmtId="43" fontId="62" fillId="0" borderId="0" xfId="16203" applyFont="1" applyAlignment="1">
      <alignment horizontal="left"/>
    </xf>
    <xf numFmtId="0" fontId="11" fillId="0" borderId="0" xfId="2" applyFont="1" applyAlignment="1"/>
    <xf numFmtId="0" fontId="11" fillId="0" borderId="0" xfId="2" applyFont="1" applyAlignment="1">
      <alignment horizontal="left"/>
    </xf>
    <xf numFmtId="0" fontId="11" fillId="2" borderId="0" xfId="2" applyFont="1" applyFill="1" applyAlignment="1">
      <alignment horizontal="center"/>
    </xf>
    <xf numFmtId="4" fontId="11" fillId="2" borderId="0" xfId="2" applyNumberFormat="1" applyFont="1" applyFill="1" applyAlignment="1">
      <alignment horizontal="left" indent="2"/>
    </xf>
    <xf numFmtId="0" fontId="11" fillId="2" borderId="0" xfId="2" applyFont="1" applyFill="1" applyBorder="1" applyAlignment="1">
      <alignment horizontal="center"/>
    </xf>
    <xf numFmtId="0" fontId="11" fillId="2" borderId="0" xfId="2" applyFont="1" applyFill="1" applyBorder="1" applyAlignment="1">
      <alignment horizontal="left"/>
    </xf>
    <xf numFmtId="0" fontId="11" fillId="2" borderId="0" xfId="2" applyFont="1" applyFill="1" applyAlignment="1">
      <alignment horizontal="right"/>
    </xf>
    <xf numFmtId="170" fontId="11" fillId="2" borderId="0" xfId="6" applyFont="1" applyFill="1" applyBorder="1" applyAlignment="1">
      <alignment horizontal="right"/>
    </xf>
    <xf numFmtId="0" fontId="29" fillId="2" borderId="0" xfId="2" applyFont="1" applyFill="1" applyAlignment="1">
      <alignment horizontal="center"/>
    </xf>
    <xf numFmtId="0" fontId="18" fillId="0" borderId="0" xfId="2" applyFont="1" applyAlignment="1">
      <alignment horizontal="center" wrapText="1"/>
    </xf>
    <xf numFmtId="0" fontId="61" fillId="0" borderId="0" xfId="2" applyNumberFormat="1" applyFont="1" applyFill="1" applyAlignment="1">
      <alignment horizontal="left"/>
    </xf>
    <xf numFmtId="0" fontId="62" fillId="0" borderId="0" xfId="3" applyNumberFormat="1" applyFont="1" applyAlignment="1">
      <alignment horizontal="left"/>
    </xf>
    <xf numFmtId="0" fontId="63" fillId="0" borderId="0" xfId="0" applyFont="1" applyFill="1" applyBorder="1" applyAlignment="1">
      <alignment vertical="center" wrapText="1"/>
    </xf>
    <xf numFmtId="0" fontId="18" fillId="0" borderId="0" xfId="2" applyFont="1" applyAlignment="1">
      <alignment horizontal="center" wrapText="1"/>
    </xf>
    <xf numFmtId="0" fontId="18" fillId="0" borderId="0" xfId="2" applyFont="1" applyAlignment="1">
      <alignment horizontal="center" wrapText="1"/>
    </xf>
    <xf numFmtId="0" fontId="18" fillId="0" borderId="0" xfId="2" applyFont="1" applyAlignment="1">
      <alignment horizontal="center" wrapText="1"/>
    </xf>
    <xf numFmtId="0" fontId="2" fillId="0" borderId="0" xfId="790" applyFont="1"/>
    <xf numFmtId="0" fontId="14" fillId="0" borderId="0" xfId="0" applyFont="1" applyFill="1" applyBorder="1" applyAlignment="1">
      <alignment vertical="center"/>
    </xf>
    <xf numFmtId="0" fontId="63" fillId="0" borderId="0" xfId="0" applyFont="1" applyFill="1" applyBorder="1" applyAlignment="1"/>
    <xf numFmtId="0" fontId="63" fillId="0" borderId="31" xfId="0" applyFont="1" applyFill="1" applyBorder="1" applyAlignment="1">
      <alignment horizontal="center"/>
    </xf>
    <xf numFmtId="0" fontId="63" fillId="0" borderId="5" xfId="0" applyFont="1" applyFill="1" applyBorder="1" applyAlignment="1">
      <alignment horizontal="center"/>
    </xf>
    <xf numFmtId="43" fontId="8" fillId="0" borderId="0" xfId="16203" applyFont="1" applyFill="1"/>
    <xf numFmtId="43" fontId="11" fillId="34" borderId="17" xfId="16203" applyNumberFormat="1" applyFont="1" applyFill="1" applyBorder="1"/>
    <xf numFmtId="43" fontId="11" fillId="34" borderId="17" xfId="16203" applyFont="1" applyFill="1" applyBorder="1"/>
    <xf numFmtId="44" fontId="43" fillId="34" borderId="17" xfId="8" applyNumberFormat="1" applyFont="1" applyFill="1" applyBorder="1"/>
    <xf numFmtId="0" fontId="11" fillId="0" borderId="0" xfId="2" applyFont="1" applyAlignment="1">
      <alignment horizontal="left"/>
    </xf>
    <xf numFmtId="0" fontId="11" fillId="2" borderId="0" xfId="2" applyFont="1" applyFill="1" applyBorder="1" applyAlignment="1">
      <alignment horizontal="left"/>
    </xf>
    <xf numFmtId="170" fontId="11" fillId="2" borderId="0" xfId="6" applyFont="1" applyFill="1" applyBorder="1" applyAlignment="1">
      <alignment horizontal="right"/>
    </xf>
    <xf numFmtId="0" fontId="29" fillId="2" borderId="0" xfId="2" applyFont="1" applyFill="1" applyAlignment="1">
      <alignment horizontal="center"/>
    </xf>
    <xf numFmtId="0" fontId="11" fillId="2" borderId="0" xfId="2" applyFont="1" applyFill="1" applyAlignment="1">
      <alignment horizontal="right"/>
    </xf>
    <xf numFmtId="0" fontId="11" fillId="2" borderId="0" xfId="2" applyFont="1" applyFill="1" applyBorder="1" applyAlignment="1">
      <alignment horizontal="center"/>
    </xf>
    <xf numFmtId="0" fontId="11" fillId="2" borderId="0" xfId="2" applyFont="1" applyFill="1" applyAlignment="1">
      <alignment horizontal="center"/>
    </xf>
    <xf numFmtId="4" fontId="11" fillId="2" borderId="0" xfId="2" applyNumberFormat="1" applyFont="1" applyFill="1" applyAlignment="1">
      <alignment horizontal="left" indent="2"/>
    </xf>
    <xf numFmtId="0" fontId="11" fillId="0" borderId="0" xfId="2" applyFont="1" applyAlignment="1">
      <alignment horizontal="center"/>
    </xf>
    <xf numFmtId="2" fontId="11" fillId="0" borderId="0" xfId="2" applyNumberFormat="1" applyFont="1" applyAlignment="1"/>
    <xf numFmtId="43" fontId="11" fillId="0" borderId="0" xfId="3" applyFont="1"/>
    <xf numFmtId="43" fontId="13" fillId="0" borderId="0" xfId="3" applyFont="1" applyAlignment="1"/>
    <xf numFmtId="43" fontId="14" fillId="0" borderId="0" xfId="3" applyFont="1" applyAlignment="1">
      <alignment horizontal="center"/>
    </xf>
    <xf numFmtId="43" fontId="11" fillId="0" borderId="0" xfId="3" applyFont="1" applyAlignment="1"/>
    <xf numFmtId="43" fontId="16" fillId="0" borderId="0" xfId="3" applyFont="1" applyAlignment="1"/>
    <xf numFmtId="43" fontId="17" fillId="0" borderId="0" xfId="3" applyFont="1" applyAlignment="1"/>
    <xf numFmtId="43" fontId="11" fillId="0" borderId="0" xfId="3" applyFont="1" applyAlignment="1">
      <alignment horizontal="center" wrapText="1"/>
    </xf>
    <xf numFmtId="43" fontId="11" fillId="0" borderId="4" xfId="3" quotePrefix="1" applyFont="1" applyBorder="1" applyAlignment="1">
      <alignment horizontal="center"/>
    </xf>
    <xf numFmtId="43" fontId="11" fillId="0" borderId="4" xfId="3" applyFont="1" applyBorder="1"/>
    <xf numFmtId="43" fontId="11" fillId="0" borderId="6" xfId="3" applyFont="1" applyBorder="1"/>
    <xf numFmtId="43" fontId="24" fillId="0" borderId="0" xfId="3" applyFont="1" applyAlignment="1"/>
    <xf numFmtId="43" fontId="27" fillId="0" borderId="0" xfId="3" applyFont="1" applyAlignment="1"/>
    <xf numFmtId="43" fontId="28" fillId="0" borderId="0" xfId="3" applyFont="1" applyAlignment="1"/>
    <xf numFmtId="43" fontId="11" fillId="0" borderId="4" xfId="3" applyFont="1" applyBorder="1" applyAlignment="1">
      <alignment horizontal="left"/>
    </xf>
    <xf numFmtId="43" fontId="29" fillId="0" borderId="0" xfId="3" applyFont="1" applyAlignment="1"/>
    <xf numFmtId="43" fontId="11" fillId="0" borderId="0" xfId="3" applyFont="1" applyBorder="1"/>
    <xf numFmtId="43" fontId="11" fillId="0" borderId="0" xfId="3" applyFont="1" applyBorder="1" applyAlignment="1"/>
    <xf numFmtId="43" fontId="32" fillId="0" borderId="0" xfId="3" applyFont="1" applyBorder="1" applyAlignment="1"/>
    <xf numFmtId="43" fontId="29" fillId="0" borderId="0" xfId="3" applyFont="1" applyBorder="1" applyAlignment="1"/>
    <xf numFmtId="43" fontId="11" fillId="0" borderId="1" xfId="3" applyFont="1" applyBorder="1"/>
    <xf numFmtId="43" fontId="11" fillId="0" borderId="16" xfId="3" applyFont="1" applyBorder="1"/>
    <xf numFmtId="172" fontId="11" fillId="0" borderId="0" xfId="3" applyNumberFormat="1" applyFont="1" applyBorder="1"/>
    <xf numFmtId="43" fontId="11" fillId="0" borderId="17" xfId="3" applyFont="1" applyBorder="1"/>
    <xf numFmtId="43" fontId="34" fillId="0" borderId="0" xfId="3" applyFont="1" applyAlignment="1"/>
    <xf numFmtId="0" fontId="14" fillId="0" borderId="0" xfId="0" applyFont="1" applyFill="1" applyBorder="1" applyAlignment="1">
      <alignment vertical="top" wrapText="1"/>
    </xf>
    <xf numFmtId="1" fontId="66" fillId="0" borderId="29" xfId="2" quotePrefix="1" applyNumberFormat="1" applyFont="1" applyFill="1" applyBorder="1" applyAlignment="1">
      <alignment horizontal="center"/>
    </xf>
    <xf numFmtId="43" fontId="63" fillId="0" borderId="0" xfId="0" applyNumberFormat="1" applyFont="1" applyAlignment="1">
      <alignment horizontal="center"/>
    </xf>
    <xf numFmtId="0" fontId="70" fillId="0" borderId="0" xfId="0" applyFont="1" applyFill="1" applyAlignment="1">
      <alignment horizontal="center" vertical="top"/>
    </xf>
    <xf numFmtId="0" fontId="70" fillId="0" borderId="0" xfId="0" applyFont="1" applyFill="1" applyBorder="1" applyAlignment="1">
      <alignment horizontal="center" vertical="top"/>
    </xf>
    <xf numFmtId="0" fontId="14" fillId="2" borderId="32" xfId="0" applyFont="1" applyFill="1" applyBorder="1" applyAlignment="1">
      <alignment horizontal="justify" vertical="top" wrapText="1"/>
    </xf>
    <xf numFmtId="0" fontId="14" fillId="2" borderId="33" xfId="0" applyFont="1" applyFill="1" applyBorder="1" applyAlignment="1">
      <alignment horizontal="justify" vertical="top" wrapText="1"/>
    </xf>
    <xf numFmtId="0" fontId="14" fillId="2" borderId="34" xfId="0" applyFont="1" applyFill="1" applyBorder="1" applyAlignment="1">
      <alignment horizontal="justify" vertical="top" wrapText="1"/>
    </xf>
    <xf numFmtId="0" fontId="14" fillId="2" borderId="3" xfId="0" applyFont="1" applyFill="1" applyBorder="1" applyAlignment="1">
      <alignment horizontal="justify" vertical="top" wrapText="1"/>
    </xf>
    <xf numFmtId="0" fontId="14" fillId="2" borderId="0" xfId="0" applyFont="1" applyFill="1" applyBorder="1" applyAlignment="1">
      <alignment horizontal="justify" vertical="top" wrapText="1"/>
    </xf>
    <xf numFmtId="0" fontId="14" fillId="2" borderId="7" xfId="0" applyFont="1" applyFill="1" applyBorder="1" applyAlignment="1">
      <alignment horizontal="justify" vertical="top" wrapText="1"/>
    </xf>
    <xf numFmtId="0" fontId="14" fillId="2" borderId="35" xfId="0" applyFont="1" applyFill="1" applyBorder="1" applyAlignment="1">
      <alignment horizontal="justify" vertical="top" wrapText="1"/>
    </xf>
    <xf numFmtId="0" fontId="14" fillId="2" borderId="15" xfId="0" applyFont="1" applyFill="1" applyBorder="1" applyAlignment="1">
      <alignment horizontal="justify" vertical="top" wrapText="1"/>
    </xf>
    <xf numFmtId="0" fontId="14" fillId="2" borderId="36" xfId="0" applyFont="1" applyFill="1" applyBorder="1" applyAlignment="1">
      <alignment horizontal="justify" vertical="top" wrapText="1"/>
    </xf>
    <xf numFmtId="0" fontId="34" fillId="0" borderId="0" xfId="0" applyFont="1" applyAlignment="1">
      <alignment horizontal="left"/>
    </xf>
    <xf numFmtId="0" fontId="34" fillId="0" borderId="0" xfId="0" applyFont="1" applyAlignment="1">
      <alignment horizontal="left" wrapText="1"/>
    </xf>
    <xf numFmtId="0" fontId="35" fillId="0" borderId="0" xfId="0" applyFont="1" applyAlignment="1">
      <alignment horizontal="left" vertical="top" wrapText="1"/>
    </xf>
    <xf numFmtId="0" fontId="35" fillId="0" borderId="0" xfId="0" applyFont="1" applyAlignment="1">
      <alignment horizontal="left" vertical="top"/>
    </xf>
    <xf numFmtId="0" fontId="35" fillId="0" borderId="0" xfId="0" applyFont="1" applyAlignment="1">
      <alignment horizontal="left"/>
    </xf>
    <xf numFmtId="0" fontId="34" fillId="0" borderId="0" xfId="0" applyFont="1" applyAlignment="1">
      <alignment horizontal="left" vertical="top" wrapText="1"/>
    </xf>
    <xf numFmtId="0" fontId="34" fillId="0" borderId="0" xfId="0" applyFont="1" applyFill="1" applyAlignment="1">
      <alignment horizontal="left" vertical="center" wrapText="1"/>
    </xf>
    <xf numFmtId="0" fontId="13" fillId="2" borderId="3" xfId="2" applyFont="1" applyFill="1" applyBorder="1" applyAlignment="1">
      <alignment horizontal="left"/>
    </xf>
    <xf numFmtId="0" fontId="13" fillId="2" borderId="0" xfId="2" applyFont="1" applyFill="1" applyBorder="1" applyAlignment="1">
      <alignment horizontal="left"/>
    </xf>
    <xf numFmtId="0" fontId="13" fillId="2" borderId="0" xfId="2" applyFont="1" applyFill="1" applyAlignment="1">
      <alignment horizontal="left"/>
    </xf>
    <xf numFmtId="0" fontId="14" fillId="2" borderId="0" xfId="2" applyFont="1" applyFill="1" applyAlignment="1">
      <alignment horizontal="center"/>
    </xf>
    <xf numFmtId="0" fontId="11" fillId="0" borderId="0" xfId="2" applyFont="1" applyAlignment="1">
      <alignment horizontal="left"/>
    </xf>
    <xf numFmtId="0" fontId="11" fillId="2" borderId="0" xfId="2" applyFont="1" applyFill="1" applyAlignment="1">
      <alignment horizontal="center"/>
    </xf>
    <xf numFmtId="4" fontId="11" fillId="2" borderId="0" xfId="2" applyNumberFormat="1" applyFont="1" applyFill="1" applyAlignment="1">
      <alignment horizontal="left" indent="2"/>
    </xf>
    <xf numFmtId="4" fontId="16" fillId="2" borderId="0" xfId="2" applyNumberFormat="1" applyFont="1" applyFill="1" applyAlignment="1">
      <alignment horizontal="left"/>
    </xf>
    <xf numFmtId="0" fontId="11" fillId="2" borderId="4" xfId="2" quotePrefix="1" applyFont="1" applyFill="1" applyBorder="1" applyAlignment="1">
      <alignment horizontal="left" indent="2"/>
    </xf>
    <xf numFmtId="0" fontId="12" fillId="2" borderId="4" xfId="2" quotePrefix="1" applyFont="1" applyFill="1" applyBorder="1" applyAlignment="1">
      <alignment horizontal="center"/>
    </xf>
    <xf numFmtId="165" fontId="11" fillId="2" borderId="4" xfId="2" quotePrefix="1" applyNumberFormat="1" applyFont="1" applyFill="1" applyBorder="1" applyAlignment="1">
      <alignment horizontal="center"/>
    </xf>
    <xf numFmtId="0" fontId="11" fillId="2" borderId="5" xfId="2" applyFont="1" applyFill="1" applyBorder="1" applyAlignment="1">
      <alignment horizontal="left" indent="3"/>
    </xf>
    <xf numFmtId="2" fontId="18" fillId="2" borderId="1" xfId="2" applyNumberFormat="1" applyFont="1" applyFill="1" applyBorder="1" applyAlignment="1">
      <alignment horizontal="center"/>
    </xf>
    <xf numFmtId="165" fontId="11" fillId="2" borderId="5" xfId="2" applyNumberFormat="1" applyFont="1" applyFill="1" applyBorder="1" applyAlignment="1">
      <alignment horizontal="center"/>
    </xf>
    <xf numFmtId="4" fontId="11" fillId="2" borderId="0" xfId="2" applyNumberFormat="1" applyFont="1" applyFill="1" applyAlignment="1">
      <alignment horizontal="left"/>
    </xf>
    <xf numFmtId="0" fontId="17" fillId="2" borderId="0" xfId="2" applyFont="1" applyFill="1" applyAlignment="1">
      <alignment horizontal="center"/>
    </xf>
    <xf numFmtId="7" fontId="10" fillId="2" borderId="0" xfId="2" applyNumberFormat="1" applyFill="1" applyBorder="1" applyAlignment="1">
      <alignment horizontal="center"/>
    </xf>
    <xf numFmtId="0" fontId="17" fillId="2" borderId="0" xfId="2" applyFont="1" applyFill="1" applyAlignment="1">
      <alignment horizontal="left"/>
    </xf>
    <xf numFmtId="166" fontId="17" fillId="2" borderId="0" xfId="2" applyNumberFormat="1" applyFont="1" applyFill="1" applyAlignment="1">
      <alignment horizontal="left"/>
    </xf>
    <xf numFmtId="0" fontId="11" fillId="2" borderId="0" xfId="2" applyFont="1" applyFill="1" applyAlignment="1">
      <alignment horizontal="left" wrapText="1"/>
    </xf>
    <xf numFmtId="0" fontId="12" fillId="2" borderId="0" xfId="2" applyFont="1" applyFill="1" applyAlignment="1">
      <alignment horizontal="center" wrapText="1"/>
    </xf>
    <xf numFmtId="165" fontId="11" fillId="2" borderId="0" xfId="2" applyNumberFormat="1" applyFont="1" applyFill="1" applyAlignment="1">
      <alignment horizontal="center" wrapText="1"/>
    </xf>
    <xf numFmtId="0" fontId="11" fillId="2" borderId="0" xfId="2" applyFont="1" applyFill="1" applyAlignment="1">
      <alignment horizontal="left" indent="3"/>
    </xf>
    <xf numFmtId="165" fontId="11" fillId="2" borderId="0" xfId="2" applyNumberFormat="1" applyFont="1" applyFill="1" applyAlignment="1">
      <alignment horizontal="center"/>
    </xf>
    <xf numFmtId="0" fontId="11" fillId="2" borderId="0" xfId="2" applyFont="1" applyFill="1" applyBorder="1" applyAlignment="1">
      <alignment horizontal="center"/>
    </xf>
    <xf numFmtId="2" fontId="11" fillId="2" borderId="6" xfId="2" applyNumberFormat="1" applyFont="1" applyFill="1" applyBorder="1" applyAlignment="1">
      <alignment horizontal="center"/>
    </xf>
    <xf numFmtId="2" fontId="11" fillId="2" borderId="0" xfId="2" applyNumberFormat="1" applyFont="1" applyFill="1" applyBorder="1" applyAlignment="1">
      <alignment horizontal="center"/>
    </xf>
    <xf numFmtId="2" fontId="11" fillId="2" borderId="7" xfId="2" applyNumberFormat="1" applyFont="1" applyFill="1" applyBorder="1" applyAlignment="1">
      <alignment horizontal="center"/>
    </xf>
    <xf numFmtId="0" fontId="11" fillId="2" borderId="0" xfId="2" applyFont="1" applyFill="1" applyBorder="1" applyAlignment="1">
      <alignment horizontal="left"/>
    </xf>
    <xf numFmtId="2" fontId="12" fillId="2" borderId="1" xfId="2" applyNumberFormat="1" applyFont="1" applyFill="1" applyBorder="1" applyAlignment="1">
      <alignment horizontal="center"/>
    </xf>
    <xf numFmtId="0" fontId="17" fillId="0" borderId="8" xfId="2" applyFont="1" applyBorder="1" applyAlignment="1">
      <alignment horizontal="left" vertical="center" wrapText="1"/>
    </xf>
    <xf numFmtId="0" fontId="17" fillId="0" borderId="9" xfId="2" applyFont="1" applyBorder="1" applyAlignment="1">
      <alignment horizontal="left" vertical="center" wrapText="1"/>
    </xf>
    <xf numFmtId="0" fontId="17" fillId="0" borderId="10" xfId="2" applyFont="1" applyBorder="1" applyAlignment="1">
      <alignment horizontal="left" vertical="center" wrapText="1"/>
    </xf>
    <xf numFmtId="0" fontId="17" fillId="0" borderId="11" xfId="2" applyFont="1" applyBorder="1" applyAlignment="1">
      <alignment horizontal="left" vertical="center" wrapText="1"/>
    </xf>
    <xf numFmtId="0" fontId="17" fillId="0" borderId="12" xfId="2" applyFont="1" applyBorder="1" applyAlignment="1">
      <alignment horizontal="left" vertical="center" wrapText="1"/>
    </xf>
    <xf numFmtId="0" fontId="17" fillId="0" borderId="13" xfId="2" applyFont="1" applyBorder="1" applyAlignment="1">
      <alignment horizontal="left" vertical="center" wrapText="1"/>
    </xf>
    <xf numFmtId="0" fontId="17" fillId="2" borderId="0" xfId="2" applyFont="1" applyFill="1" applyBorder="1" applyAlignment="1">
      <alignment horizontal="left" vertical="center" wrapText="1" indent="6"/>
    </xf>
    <xf numFmtId="4" fontId="18" fillId="2" borderId="1" xfId="2" applyNumberFormat="1" applyFont="1" applyFill="1" applyBorder="1" applyAlignment="1">
      <alignment horizontal="center" vertical="center" wrapText="1"/>
    </xf>
    <xf numFmtId="0" fontId="24" fillId="2" borderId="0" xfId="2" applyFont="1" applyFill="1" applyAlignment="1">
      <alignment horizontal="left"/>
    </xf>
    <xf numFmtId="0" fontId="25" fillId="2" borderId="0" xfId="2" applyFont="1" applyFill="1" applyAlignment="1">
      <alignment horizontal="center"/>
    </xf>
    <xf numFmtId="169" fontId="11" fillId="2" borderId="0" xfId="5" applyNumberFormat="1" applyFont="1" applyFill="1" applyBorder="1" applyAlignment="1">
      <alignment horizontal="left" indent="4"/>
    </xf>
    <xf numFmtId="0" fontId="11" fillId="2" borderId="0" xfId="2" applyFont="1" applyFill="1" applyAlignment="1">
      <alignment horizontal="left" indent="16"/>
    </xf>
    <xf numFmtId="0" fontId="26" fillId="2" borderId="0" xfId="2" applyFont="1" applyFill="1" applyAlignment="1">
      <alignment horizontal="center"/>
    </xf>
    <xf numFmtId="4" fontId="11" fillId="2" borderId="0" xfId="2" quotePrefix="1" applyNumberFormat="1" applyFont="1" applyFill="1" applyBorder="1" applyAlignment="1">
      <alignment horizontal="left" indent="7"/>
    </xf>
    <xf numFmtId="4" fontId="18" fillId="2" borderId="14" xfId="2" applyNumberFormat="1" applyFont="1" applyFill="1" applyBorder="1" applyAlignment="1">
      <alignment horizontal="center" vertical="center" wrapText="1"/>
    </xf>
    <xf numFmtId="0" fontId="11" fillId="2" borderId="0" xfId="2" applyFont="1" applyFill="1" applyAlignment="1">
      <alignment horizontal="right"/>
    </xf>
    <xf numFmtId="166" fontId="30" fillId="2" borderId="0" xfId="2" applyNumberFormat="1" applyFont="1" applyFill="1" applyBorder="1" applyAlignment="1">
      <alignment horizontal="center"/>
    </xf>
    <xf numFmtId="170" fontId="11" fillId="2" borderId="3" xfId="6" applyFont="1" applyFill="1" applyBorder="1" applyAlignment="1">
      <alignment horizontal="right"/>
    </xf>
    <xf numFmtId="170" fontId="11" fillId="2" borderId="0" xfId="6" applyFont="1" applyFill="1" applyBorder="1" applyAlignment="1">
      <alignment horizontal="right"/>
    </xf>
    <xf numFmtId="2" fontId="32" fillId="2" borderId="0" xfId="2" applyNumberFormat="1" applyFont="1" applyFill="1" applyBorder="1" applyAlignment="1">
      <alignment horizontal="left" indent="6"/>
    </xf>
    <xf numFmtId="0" fontId="11" fillId="2" borderId="0" xfId="2" applyFont="1" applyFill="1" applyAlignment="1">
      <alignment horizontal="left"/>
    </xf>
    <xf numFmtId="0" fontId="27" fillId="2" borderId="0" xfId="2" applyFont="1" applyFill="1" applyAlignment="1">
      <alignment horizontal="left" indent="6"/>
    </xf>
    <xf numFmtId="0" fontId="28" fillId="2" borderId="0" xfId="2" applyFont="1" applyFill="1" applyAlignment="1">
      <alignment horizontal="left"/>
    </xf>
    <xf numFmtId="0" fontId="11" fillId="2" borderId="0" xfId="2" applyFont="1" applyFill="1" applyBorder="1" applyAlignment="1">
      <alignment horizontal="right"/>
    </xf>
    <xf numFmtId="0" fontId="29" fillId="2" borderId="0" xfId="2" applyFont="1" applyFill="1" applyAlignment="1">
      <alignment horizontal="center"/>
    </xf>
    <xf numFmtId="4" fontId="29" fillId="2" borderId="0" xfId="2" applyNumberFormat="1" applyFont="1" applyFill="1" applyAlignment="1">
      <alignment horizontal="left"/>
    </xf>
    <xf numFmtId="0" fontId="11" fillId="2" borderId="0" xfId="2" applyFont="1" applyFill="1" applyAlignment="1">
      <alignment horizontal="left" indent="6"/>
    </xf>
    <xf numFmtId="165" fontId="11" fillId="2" borderId="0" xfId="2" applyNumberFormat="1" applyFont="1" applyFill="1" applyAlignment="1">
      <alignment horizontal="left"/>
    </xf>
    <xf numFmtId="4" fontId="29" fillId="2" borderId="0" xfId="2" applyNumberFormat="1" applyFont="1" applyFill="1" applyBorder="1" applyAlignment="1">
      <alignment horizontal="left" indent="2"/>
    </xf>
    <xf numFmtId="171" fontId="11" fillId="2" borderId="0" xfId="2" applyNumberFormat="1" applyFont="1" applyFill="1" applyAlignment="1">
      <alignment horizontal="left" indent="2"/>
    </xf>
    <xf numFmtId="3" fontId="11" fillId="2" borderId="4" xfId="2" applyNumberFormat="1" applyFont="1" applyFill="1" applyBorder="1" applyAlignment="1">
      <alignment horizontal="right"/>
    </xf>
    <xf numFmtId="0" fontId="11" fillId="2" borderId="0" xfId="2" applyFont="1" applyFill="1" applyBorder="1" applyAlignment="1">
      <alignment horizontal="left" indent="2"/>
    </xf>
    <xf numFmtId="0" fontId="11" fillId="2" borderId="0" xfId="2" applyFont="1" applyFill="1" applyBorder="1" applyAlignment="1">
      <alignment horizontal="left" indent="6"/>
    </xf>
    <xf numFmtId="3" fontId="11" fillId="2" borderId="0" xfId="2" applyNumberFormat="1" applyFont="1" applyFill="1" applyBorder="1" applyAlignment="1">
      <alignment horizontal="left"/>
    </xf>
    <xf numFmtId="3" fontId="11" fillId="2" borderId="1" xfId="2" applyNumberFormat="1" applyFont="1" applyFill="1" applyBorder="1" applyAlignment="1">
      <alignment horizontal="right"/>
    </xf>
    <xf numFmtId="0" fontId="18" fillId="2" borderId="0" xfId="2" applyFont="1" applyFill="1" applyAlignment="1">
      <alignment horizontal="right"/>
    </xf>
    <xf numFmtId="0" fontId="11" fillId="2" borderId="0" xfId="2" applyFont="1" applyFill="1" applyAlignment="1">
      <alignment horizontal="left" indent="2"/>
    </xf>
    <xf numFmtId="38" fontId="11" fillId="2" borderId="1" xfId="2" applyNumberFormat="1" applyFont="1" applyFill="1" applyBorder="1" applyAlignment="1">
      <alignment horizontal="right"/>
    </xf>
    <xf numFmtId="0" fontId="15" fillId="0" borderId="0" xfId="790" applyFont="1" applyAlignment="1">
      <alignment horizontal="center"/>
    </xf>
    <xf numFmtId="0" fontId="11" fillId="0" borderId="0" xfId="2" applyFont="1" applyAlignment="1">
      <alignment horizontal="center"/>
    </xf>
  </cellXfs>
  <cellStyles count="43929">
    <cellStyle name="20% - Accent1" xfId="812" builtinId="30" customBuiltin="1"/>
    <cellStyle name="20% - Accent1 10" xfId="16988"/>
    <cellStyle name="20% - Accent1 10 2" xfId="21986"/>
    <cellStyle name="20% - Accent1 11" xfId="21987"/>
    <cellStyle name="20% - Accent1 2" xfId="12"/>
    <cellStyle name="20% - Accent1 2 10" xfId="1248"/>
    <cellStyle name="20% - Accent1 2 10 2" xfId="8735"/>
    <cellStyle name="20% - Accent1 2 10 2 2" xfId="14517"/>
    <cellStyle name="20% - Accent1 2 10 2 2 2" xfId="21988"/>
    <cellStyle name="20% - Accent1 2 10 2 3" xfId="20300"/>
    <cellStyle name="20% - Accent1 2 10 2 3 2" xfId="21989"/>
    <cellStyle name="20% - Accent1 2 10 2 4" xfId="21990"/>
    <cellStyle name="20% - Accent1 2 10 3" xfId="5844"/>
    <cellStyle name="20% - Accent1 2 10 3 2" xfId="21991"/>
    <cellStyle name="20% - Accent1 2 10 4" xfId="11626"/>
    <cellStyle name="20% - Accent1 2 10 4 2" xfId="21992"/>
    <cellStyle name="20% - Accent1 2 10 5" xfId="17409"/>
    <cellStyle name="20% - Accent1 2 10 5 2" xfId="21993"/>
    <cellStyle name="20% - Accent1 2 10 6" xfId="21994"/>
    <cellStyle name="20% - Accent1 2 11" xfId="4642"/>
    <cellStyle name="20% - Accent1 2 11 2" xfId="13316"/>
    <cellStyle name="20% - Accent1 2 11 2 2" xfId="21995"/>
    <cellStyle name="20% - Accent1 2 11 3" xfId="19099"/>
    <cellStyle name="20% - Accent1 2 11 3 2" xfId="21996"/>
    <cellStyle name="20% - Accent1 2 11 4" xfId="21997"/>
    <cellStyle name="20% - Accent1 2 12" xfId="7534"/>
    <cellStyle name="20% - Accent1 2 12 2" xfId="21998"/>
    <cellStyle name="20% - Accent1 2 13" xfId="2952"/>
    <cellStyle name="20% - Accent1 2 13 2" xfId="21999"/>
    <cellStyle name="20% - Accent1 2 14" xfId="10425"/>
    <cellStyle name="20% - Accent1 2 14 2" xfId="22000"/>
    <cellStyle name="20% - Accent1 2 15" xfId="16208"/>
    <cellStyle name="20% - Accent1 2 15 2" xfId="22001"/>
    <cellStyle name="20% - Accent1 2 16" xfId="22002"/>
    <cellStyle name="20% - Accent1 2 2" xfId="13"/>
    <cellStyle name="20% - Accent1 2 2 10" xfId="4643"/>
    <cellStyle name="20% - Accent1 2 2 10 2" xfId="13317"/>
    <cellStyle name="20% - Accent1 2 2 10 2 2" xfId="22003"/>
    <cellStyle name="20% - Accent1 2 2 10 3" xfId="19100"/>
    <cellStyle name="20% - Accent1 2 2 10 3 2" xfId="22004"/>
    <cellStyle name="20% - Accent1 2 2 10 4" xfId="22005"/>
    <cellStyle name="20% - Accent1 2 2 11" xfId="7535"/>
    <cellStyle name="20% - Accent1 2 2 11 2" xfId="22006"/>
    <cellStyle name="20% - Accent1 2 2 12" xfId="2986"/>
    <cellStyle name="20% - Accent1 2 2 12 2" xfId="22007"/>
    <cellStyle name="20% - Accent1 2 2 13" xfId="10426"/>
    <cellStyle name="20% - Accent1 2 2 13 2" xfId="22008"/>
    <cellStyle name="20% - Accent1 2 2 14" xfId="16209"/>
    <cellStyle name="20% - Accent1 2 2 14 2" xfId="22009"/>
    <cellStyle name="20% - Accent1 2 2 15" xfId="22010"/>
    <cellStyle name="20% - Accent1 2 2 2" xfId="14"/>
    <cellStyle name="20% - Accent1 2 2 2 10" xfId="7536"/>
    <cellStyle name="20% - Accent1 2 2 2 10 2" xfId="22011"/>
    <cellStyle name="20% - Accent1 2 2 2 11" xfId="2987"/>
    <cellStyle name="20% - Accent1 2 2 2 11 2" xfId="22012"/>
    <cellStyle name="20% - Accent1 2 2 2 12" xfId="10427"/>
    <cellStyle name="20% - Accent1 2 2 2 12 2" xfId="22013"/>
    <cellStyle name="20% - Accent1 2 2 2 13" xfId="16210"/>
    <cellStyle name="20% - Accent1 2 2 2 13 2" xfId="22014"/>
    <cellStyle name="20% - Accent1 2 2 2 14" xfId="22015"/>
    <cellStyle name="20% - Accent1 2 2 2 2" xfId="15"/>
    <cellStyle name="20% - Accent1 2 2 2 2 10" xfId="10428"/>
    <cellStyle name="20% - Accent1 2 2 2 2 10 2" xfId="22016"/>
    <cellStyle name="20% - Accent1 2 2 2 2 11" xfId="16211"/>
    <cellStyle name="20% - Accent1 2 2 2 2 11 2" xfId="22017"/>
    <cellStyle name="20% - Accent1 2 2 2 2 12" xfId="22018"/>
    <cellStyle name="20% - Accent1 2 2 2 2 2" xfId="16"/>
    <cellStyle name="20% - Accent1 2 2 2 2 2 10" xfId="16212"/>
    <cellStyle name="20% - Accent1 2 2 2 2 2 10 2" xfId="22019"/>
    <cellStyle name="20% - Accent1 2 2 2 2 2 11" xfId="22020"/>
    <cellStyle name="20% - Accent1 2 2 2 2 2 2" xfId="17"/>
    <cellStyle name="20% - Accent1 2 2 2 2 2 2 2" xfId="1755"/>
    <cellStyle name="20% - Accent1 2 2 2 2 2 2 2 2" xfId="9241"/>
    <cellStyle name="20% - Accent1 2 2 2 2 2 2 2 2 2" xfId="15023"/>
    <cellStyle name="20% - Accent1 2 2 2 2 2 2 2 2 2 2" xfId="22021"/>
    <cellStyle name="20% - Accent1 2 2 2 2 2 2 2 2 3" xfId="20806"/>
    <cellStyle name="20% - Accent1 2 2 2 2 2 2 2 2 3 2" xfId="22022"/>
    <cellStyle name="20% - Accent1 2 2 2 2 2 2 2 2 4" xfId="22023"/>
    <cellStyle name="20% - Accent1 2 2 2 2 2 2 2 3" xfId="6350"/>
    <cellStyle name="20% - Accent1 2 2 2 2 2 2 2 3 2" xfId="22024"/>
    <cellStyle name="20% - Accent1 2 2 2 2 2 2 2 4" xfId="12132"/>
    <cellStyle name="20% - Accent1 2 2 2 2 2 2 2 4 2" xfId="22025"/>
    <cellStyle name="20% - Accent1 2 2 2 2 2 2 2 5" xfId="17915"/>
    <cellStyle name="20% - Accent1 2 2 2 2 2 2 2 5 2" xfId="22026"/>
    <cellStyle name="20% - Accent1 2 2 2 2 2 2 2 6" xfId="22027"/>
    <cellStyle name="20% - Accent1 2 2 2 2 2 2 3" xfId="4647"/>
    <cellStyle name="20% - Accent1 2 2 2 2 2 2 3 2" xfId="13321"/>
    <cellStyle name="20% - Accent1 2 2 2 2 2 2 3 2 2" xfId="22028"/>
    <cellStyle name="20% - Accent1 2 2 2 2 2 2 3 3" xfId="19104"/>
    <cellStyle name="20% - Accent1 2 2 2 2 2 2 3 3 2" xfId="22029"/>
    <cellStyle name="20% - Accent1 2 2 2 2 2 2 3 4" xfId="22030"/>
    <cellStyle name="20% - Accent1 2 2 2 2 2 2 4" xfId="7539"/>
    <cellStyle name="20% - Accent1 2 2 2 2 2 2 4 2" xfId="22031"/>
    <cellStyle name="20% - Accent1 2 2 2 2 2 2 5" xfId="3458"/>
    <cellStyle name="20% - Accent1 2 2 2 2 2 2 5 2" xfId="22032"/>
    <cellStyle name="20% - Accent1 2 2 2 2 2 2 6" xfId="10430"/>
    <cellStyle name="20% - Accent1 2 2 2 2 2 2 6 2" xfId="22033"/>
    <cellStyle name="20% - Accent1 2 2 2 2 2 2 7" xfId="16213"/>
    <cellStyle name="20% - Accent1 2 2 2 2 2 2 7 2" xfId="22034"/>
    <cellStyle name="20% - Accent1 2 2 2 2 2 2 8" xfId="22035"/>
    <cellStyle name="20% - Accent1 2 2 2 2 2 3" xfId="918"/>
    <cellStyle name="20% - Accent1 2 2 2 2 2 3 2" xfId="2622"/>
    <cellStyle name="20% - Accent1 2 2 2 2 2 3 2 2" xfId="10108"/>
    <cellStyle name="20% - Accent1 2 2 2 2 2 3 2 2 2" xfId="15890"/>
    <cellStyle name="20% - Accent1 2 2 2 2 2 3 2 2 2 2" xfId="22036"/>
    <cellStyle name="20% - Accent1 2 2 2 2 2 3 2 2 3" xfId="21673"/>
    <cellStyle name="20% - Accent1 2 2 2 2 2 3 2 2 3 2" xfId="22037"/>
    <cellStyle name="20% - Accent1 2 2 2 2 2 3 2 2 4" xfId="22038"/>
    <cellStyle name="20% - Accent1 2 2 2 2 2 3 2 3" xfId="7217"/>
    <cellStyle name="20% - Accent1 2 2 2 2 2 3 2 3 2" xfId="22039"/>
    <cellStyle name="20% - Accent1 2 2 2 2 2 3 2 4" xfId="12999"/>
    <cellStyle name="20% - Accent1 2 2 2 2 2 3 2 4 2" xfId="22040"/>
    <cellStyle name="20% - Accent1 2 2 2 2 2 3 2 5" xfId="18782"/>
    <cellStyle name="20% - Accent1 2 2 2 2 2 3 2 5 2" xfId="22041"/>
    <cellStyle name="20% - Accent1 2 2 2 2 2 3 2 6" xfId="22042"/>
    <cellStyle name="20% - Accent1 2 2 2 2 2 3 3" xfId="5514"/>
    <cellStyle name="20% - Accent1 2 2 2 2 2 3 3 2" xfId="14188"/>
    <cellStyle name="20% - Accent1 2 2 2 2 2 3 3 2 2" xfId="22043"/>
    <cellStyle name="20% - Accent1 2 2 2 2 2 3 3 3" xfId="19971"/>
    <cellStyle name="20% - Accent1 2 2 2 2 2 3 3 3 2" xfId="22044"/>
    <cellStyle name="20% - Accent1 2 2 2 2 2 3 3 4" xfId="22045"/>
    <cellStyle name="20% - Accent1 2 2 2 2 2 3 4" xfId="8406"/>
    <cellStyle name="20% - Accent1 2 2 2 2 2 3 4 2" xfId="22046"/>
    <cellStyle name="20% - Accent1 2 2 2 2 2 3 5" xfId="4325"/>
    <cellStyle name="20% - Accent1 2 2 2 2 2 3 5 2" xfId="22047"/>
    <cellStyle name="20% - Accent1 2 2 2 2 2 3 6" xfId="11297"/>
    <cellStyle name="20% - Accent1 2 2 2 2 2 3 6 2" xfId="22048"/>
    <cellStyle name="20% - Accent1 2 2 2 2 2 3 7" xfId="17080"/>
    <cellStyle name="20% - Accent1 2 2 2 2 2 3 7 2" xfId="22049"/>
    <cellStyle name="20% - Accent1 2 2 2 2 2 3 8" xfId="22050"/>
    <cellStyle name="20% - Accent1 2 2 2 2 2 4" xfId="1754"/>
    <cellStyle name="20% - Accent1 2 2 2 2 2 4 2" xfId="6349"/>
    <cellStyle name="20% - Accent1 2 2 2 2 2 4 2 2" xfId="15022"/>
    <cellStyle name="20% - Accent1 2 2 2 2 2 4 2 2 2" xfId="22051"/>
    <cellStyle name="20% - Accent1 2 2 2 2 2 4 2 3" xfId="20805"/>
    <cellStyle name="20% - Accent1 2 2 2 2 2 4 2 3 2" xfId="22052"/>
    <cellStyle name="20% - Accent1 2 2 2 2 2 4 2 4" xfId="22053"/>
    <cellStyle name="20% - Accent1 2 2 2 2 2 4 3" xfId="9240"/>
    <cellStyle name="20% - Accent1 2 2 2 2 2 4 3 2" xfId="22054"/>
    <cellStyle name="20% - Accent1 2 2 2 2 2 4 4" xfId="3457"/>
    <cellStyle name="20% - Accent1 2 2 2 2 2 4 4 2" xfId="22055"/>
    <cellStyle name="20% - Accent1 2 2 2 2 2 4 5" xfId="12131"/>
    <cellStyle name="20% - Accent1 2 2 2 2 2 4 5 2" xfId="22056"/>
    <cellStyle name="20% - Accent1 2 2 2 2 2 4 6" xfId="17914"/>
    <cellStyle name="20% - Accent1 2 2 2 2 2 4 6 2" xfId="22057"/>
    <cellStyle name="20% - Accent1 2 2 2 2 2 4 7" xfId="22058"/>
    <cellStyle name="20% - Accent1 2 2 2 2 2 5" xfId="1364"/>
    <cellStyle name="20% - Accent1 2 2 2 2 2 5 2" xfId="8850"/>
    <cellStyle name="20% - Accent1 2 2 2 2 2 5 2 2" xfId="14632"/>
    <cellStyle name="20% - Accent1 2 2 2 2 2 5 2 2 2" xfId="22059"/>
    <cellStyle name="20% - Accent1 2 2 2 2 2 5 2 3" xfId="20415"/>
    <cellStyle name="20% - Accent1 2 2 2 2 2 5 2 3 2" xfId="22060"/>
    <cellStyle name="20% - Accent1 2 2 2 2 2 5 2 4" xfId="22061"/>
    <cellStyle name="20% - Accent1 2 2 2 2 2 5 3" xfId="5959"/>
    <cellStyle name="20% - Accent1 2 2 2 2 2 5 3 2" xfId="22062"/>
    <cellStyle name="20% - Accent1 2 2 2 2 2 5 4" xfId="11741"/>
    <cellStyle name="20% - Accent1 2 2 2 2 2 5 4 2" xfId="22063"/>
    <cellStyle name="20% - Accent1 2 2 2 2 2 5 5" xfId="17524"/>
    <cellStyle name="20% - Accent1 2 2 2 2 2 5 5 2" xfId="22064"/>
    <cellStyle name="20% - Accent1 2 2 2 2 2 5 6" xfId="22065"/>
    <cellStyle name="20% - Accent1 2 2 2 2 2 6" xfId="4646"/>
    <cellStyle name="20% - Accent1 2 2 2 2 2 6 2" xfId="13320"/>
    <cellStyle name="20% - Accent1 2 2 2 2 2 6 2 2" xfId="22066"/>
    <cellStyle name="20% - Accent1 2 2 2 2 2 6 3" xfId="19103"/>
    <cellStyle name="20% - Accent1 2 2 2 2 2 6 3 2" xfId="22067"/>
    <cellStyle name="20% - Accent1 2 2 2 2 2 6 4" xfId="22068"/>
    <cellStyle name="20% - Accent1 2 2 2 2 2 7" xfId="7538"/>
    <cellStyle name="20% - Accent1 2 2 2 2 2 7 2" xfId="22069"/>
    <cellStyle name="20% - Accent1 2 2 2 2 2 8" xfId="3067"/>
    <cellStyle name="20% - Accent1 2 2 2 2 2 8 2" xfId="22070"/>
    <cellStyle name="20% - Accent1 2 2 2 2 2 9" xfId="10429"/>
    <cellStyle name="20% - Accent1 2 2 2 2 2 9 2" xfId="22071"/>
    <cellStyle name="20% - Accent1 2 2 2 2 3" xfId="18"/>
    <cellStyle name="20% - Accent1 2 2 2 2 3 2" xfId="1756"/>
    <cellStyle name="20% - Accent1 2 2 2 2 3 2 2" xfId="9242"/>
    <cellStyle name="20% - Accent1 2 2 2 2 3 2 2 2" xfId="15024"/>
    <cellStyle name="20% - Accent1 2 2 2 2 3 2 2 2 2" xfId="22072"/>
    <cellStyle name="20% - Accent1 2 2 2 2 3 2 2 3" xfId="20807"/>
    <cellStyle name="20% - Accent1 2 2 2 2 3 2 2 3 2" xfId="22073"/>
    <cellStyle name="20% - Accent1 2 2 2 2 3 2 2 4" xfId="22074"/>
    <cellStyle name="20% - Accent1 2 2 2 2 3 2 3" xfId="6351"/>
    <cellStyle name="20% - Accent1 2 2 2 2 3 2 3 2" xfId="22075"/>
    <cellStyle name="20% - Accent1 2 2 2 2 3 2 4" xfId="12133"/>
    <cellStyle name="20% - Accent1 2 2 2 2 3 2 4 2" xfId="22076"/>
    <cellStyle name="20% - Accent1 2 2 2 2 3 2 5" xfId="17916"/>
    <cellStyle name="20% - Accent1 2 2 2 2 3 2 5 2" xfId="22077"/>
    <cellStyle name="20% - Accent1 2 2 2 2 3 2 6" xfId="22078"/>
    <cellStyle name="20% - Accent1 2 2 2 2 3 3" xfId="4648"/>
    <cellStyle name="20% - Accent1 2 2 2 2 3 3 2" xfId="13322"/>
    <cellStyle name="20% - Accent1 2 2 2 2 3 3 2 2" xfId="22079"/>
    <cellStyle name="20% - Accent1 2 2 2 2 3 3 3" xfId="19105"/>
    <cellStyle name="20% - Accent1 2 2 2 2 3 3 3 2" xfId="22080"/>
    <cellStyle name="20% - Accent1 2 2 2 2 3 3 4" xfId="22081"/>
    <cellStyle name="20% - Accent1 2 2 2 2 3 4" xfId="7540"/>
    <cellStyle name="20% - Accent1 2 2 2 2 3 4 2" xfId="22082"/>
    <cellStyle name="20% - Accent1 2 2 2 2 3 5" xfId="3459"/>
    <cellStyle name="20% - Accent1 2 2 2 2 3 5 2" xfId="22083"/>
    <cellStyle name="20% - Accent1 2 2 2 2 3 6" xfId="10431"/>
    <cellStyle name="20% - Accent1 2 2 2 2 3 6 2" xfId="22084"/>
    <cellStyle name="20% - Accent1 2 2 2 2 3 7" xfId="16214"/>
    <cellStyle name="20% - Accent1 2 2 2 2 3 7 2" xfId="22085"/>
    <cellStyle name="20% - Accent1 2 2 2 2 3 8" xfId="22086"/>
    <cellStyle name="20% - Accent1 2 2 2 2 4" xfId="917"/>
    <cellStyle name="20% - Accent1 2 2 2 2 4 2" xfId="2621"/>
    <cellStyle name="20% - Accent1 2 2 2 2 4 2 2" xfId="10107"/>
    <cellStyle name="20% - Accent1 2 2 2 2 4 2 2 2" xfId="15889"/>
    <cellStyle name="20% - Accent1 2 2 2 2 4 2 2 2 2" xfId="22087"/>
    <cellStyle name="20% - Accent1 2 2 2 2 4 2 2 3" xfId="21672"/>
    <cellStyle name="20% - Accent1 2 2 2 2 4 2 2 3 2" xfId="22088"/>
    <cellStyle name="20% - Accent1 2 2 2 2 4 2 2 4" xfId="22089"/>
    <cellStyle name="20% - Accent1 2 2 2 2 4 2 3" xfId="7216"/>
    <cellStyle name="20% - Accent1 2 2 2 2 4 2 3 2" xfId="22090"/>
    <cellStyle name="20% - Accent1 2 2 2 2 4 2 4" xfId="12998"/>
    <cellStyle name="20% - Accent1 2 2 2 2 4 2 4 2" xfId="22091"/>
    <cellStyle name="20% - Accent1 2 2 2 2 4 2 5" xfId="18781"/>
    <cellStyle name="20% - Accent1 2 2 2 2 4 2 5 2" xfId="22092"/>
    <cellStyle name="20% - Accent1 2 2 2 2 4 2 6" xfId="22093"/>
    <cellStyle name="20% - Accent1 2 2 2 2 4 3" xfId="5513"/>
    <cellStyle name="20% - Accent1 2 2 2 2 4 3 2" xfId="14187"/>
    <cellStyle name="20% - Accent1 2 2 2 2 4 3 2 2" xfId="22094"/>
    <cellStyle name="20% - Accent1 2 2 2 2 4 3 3" xfId="19970"/>
    <cellStyle name="20% - Accent1 2 2 2 2 4 3 3 2" xfId="22095"/>
    <cellStyle name="20% - Accent1 2 2 2 2 4 3 4" xfId="22096"/>
    <cellStyle name="20% - Accent1 2 2 2 2 4 4" xfId="8405"/>
    <cellStyle name="20% - Accent1 2 2 2 2 4 4 2" xfId="22097"/>
    <cellStyle name="20% - Accent1 2 2 2 2 4 5" xfId="4324"/>
    <cellStyle name="20% - Accent1 2 2 2 2 4 5 2" xfId="22098"/>
    <cellStyle name="20% - Accent1 2 2 2 2 4 6" xfId="11296"/>
    <cellStyle name="20% - Accent1 2 2 2 2 4 6 2" xfId="22099"/>
    <cellStyle name="20% - Accent1 2 2 2 2 4 7" xfId="17079"/>
    <cellStyle name="20% - Accent1 2 2 2 2 4 7 2" xfId="22100"/>
    <cellStyle name="20% - Accent1 2 2 2 2 4 8" xfId="22101"/>
    <cellStyle name="20% - Accent1 2 2 2 2 5" xfId="1753"/>
    <cellStyle name="20% - Accent1 2 2 2 2 5 2" xfId="6348"/>
    <cellStyle name="20% - Accent1 2 2 2 2 5 2 2" xfId="15021"/>
    <cellStyle name="20% - Accent1 2 2 2 2 5 2 2 2" xfId="22102"/>
    <cellStyle name="20% - Accent1 2 2 2 2 5 2 3" xfId="20804"/>
    <cellStyle name="20% - Accent1 2 2 2 2 5 2 3 2" xfId="22103"/>
    <cellStyle name="20% - Accent1 2 2 2 2 5 2 4" xfId="22104"/>
    <cellStyle name="20% - Accent1 2 2 2 2 5 3" xfId="9239"/>
    <cellStyle name="20% - Accent1 2 2 2 2 5 3 2" xfId="22105"/>
    <cellStyle name="20% - Accent1 2 2 2 2 5 4" xfId="3456"/>
    <cellStyle name="20% - Accent1 2 2 2 2 5 4 2" xfId="22106"/>
    <cellStyle name="20% - Accent1 2 2 2 2 5 5" xfId="12130"/>
    <cellStyle name="20% - Accent1 2 2 2 2 5 5 2" xfId="22107"/>
    <cellStyle name="20% - Accent1 2 2 2 2 5 6" xfId="17913"/>
    <cellStyle name="20% - Accent1 2 2 2 2 5 6 2" xfId="22108"/>
    <cellStyle name="20% - Accent1 2 2 2 2 5 7" xfId="22109"/>
    <cellStyle name="20% - Accent1 2 2 2 2 6" xfId="1363"/>
    <cellStyle name="20% - Accent1 2 2 2 2 6 2" xfId="8849"/>
    <cellStyle name="20% - Accent1 2 2 2 2 6 2 2" xfId="14631"/>
    <cellStyle name="20% - Accent1 2 2 2 2 6 2 2 2" xfId="22110"/>
    <cellStyle name="20% - Accent1 2 2 2 2 6 2 3" xfId="20414"/>
    <cellStyle name="20% - Accent1 2 2 2 2 6 2 3 2" xfId="22111"/>
    <cellStyle name="20% - Accent1 2 2 2 2 6 2 4" xfId="22112"/>
    <cellStyle name="20% - Accent1 2 2 2 2 6 3" xfId="5958"/>
    <cellStyle name="20% - Accent1 2 2 2 2 6 3 2" xfId="22113"/>
    <cellStyle name="20% - Accent1 2 2 2 2 6 4" xfId="11740"/>
    <cellStyle name="20% - Accent1 2 2 2 2 6 4 2" xfId="22114"/>
    <cellStyle name="20% - Accent1 2 2 2 2 6 5" xfId="17523"/>
    <cellStyle name="20% - Accent1 2 2 2 2 6 5 2" xfId="22115"/>
    <cellStyle name="20% - Accent1 2 2 2 2 6 6" xfId="22116"/>
    <cellStyle name="20% - Accent1 2 2 2 2 7" xfId="4645"/>
    <cellStyle name="20% - Accent1 2 2 2 2 7 2" xfId="13319"/>
    <cellStyle name="20% - Accent1 2 2 2 2 7 2 2" xfId="22117"/>
    <cellStyle name="20% - Accent1 2 2 2 2 7 3" xfId="19102"/>
    <cellStyle name="20% - Accent1 2 2 2 2 7 3 2" xfId="22118"/>
    <cellStyle name="20% - Accent1 2 2 2 2 7 4" xfId="22119"/>
    <cellStyle name="20% - Accent1 2 2 2 2 8" xfId="7537"/>
    <cellStyle name="20% - Accent1 2 2 2 2 8 2" xfId="22120"/>
    <cellStyle name="20% - Accent1 2 2 2 2 9" xfId="3066"/>
    <cellStyle name="20% - Accent1 2 2 2 2 9 2" xfId="22121"/>
    <cellStyle name="20% - Accent1 2 2 2 3" xfId="19"/>
    <cellStyle name="20% - Accent1 2 2 2 3 10" xfId="16215"/>
    <cellStyle name="20% - Accent1 2 2 2 3 10 2" xfId="22122"/>
    <cellStyle name="20% - Accent1 2 2 2 3 11" xfId="22123"/>
    <cellStyle name="20% - Accent1 2 2 2 3 2" xfId="20"/>
    <cellStyle name="20% - Accent1 2 2 2 3 2 2" xfId="1758"/>
    <cellStyle name="20% - Accent1 2 2 2 3 2 2 2" xfId="9244"/>
    <cellStyle name="20% - Accent1 2 2 2 3 2 2 2 2" xfId="15026"/>
    <cellStyle name="20% - Accent1 2 2 2 3 2 2 2 2 2" xfId="22124"/>
    <cellStyle name="20% - Accent1 2 2 2 3 2 2 2 3" xfId="20809"/>
    <cellStyle name="20% - Accent1 2 2 2 3 2 2 2 3 2" xfId="22125"/>
    <cellStyle name="20% - Accent1 2 2 2 3 2 2 2 4" xfId="22126"/>
    <cellStyle name="20% - Accent1 2 2 2 3 2 2 3" xfId="6353"/>
    <cellStyle name="20% - Accent1 2 2 2 3 2 2 3 2" xfId="22127"/>
    <cellStyle name="20% - Accent1 2 2 2 3 2 2 4" xfId="12135"/>
    <cellStyle name="20% - Accent1 2 2 2 3 2 2 4 2" xfId="22128"/>
    <cellStyle name="20% - Accent1 2 2 2 3 2 2 5" xfId="17918"/>
    <cellStyle name="20% - Accent1 2 2 2 3 2 2 5 2" xfId="22129"/>
    <cellStyle name="20% - Accent1 2 2 2 3 2 2 6" xfId="22130"/>
    <cellStyle name="20% - Accent1 2 2 2 3 2 3" xfId="4650"/>
    <cellStyle name="20% - Accent1 2 2 2 3 2 3 2" xfId="13324"/>
    <cellStyle name="20% - Accent1 2 2 2 3 2 3 2 2" xfId="22131"/>
    <cellStyle name="20% - Accent1 2 2 2 3 2 3 3" xfId="19107"/>
    <cellStyle name="20% - Accent1 2 2 2 3 2 3 3 2" xfId="22132"/>
    <cellStyle name="20% - Accent1 2 2 2 3 2 3 4" xfId="22133"/>
    <cellStyle name="20% - Accent1 2 2 2 3 2 4" xfId="7542"/>
    <cellStyle name="20% - Accent1 2 2 2 3 2 4 2" xfId="22134"/>
    <cellStyle name="20% - Accent1 2 2 2 3 2 5" xfId="3461"/>
    <cellStyle name="20% - Accent1 2 2 2 3 2 5 2" xfId="22135"/>
    <cellStyle name="20% - Accent1 2 2 2 3 2 6" xfId="10433"/>
    <cellStyle name="20% - Accent1 2 2 2 3 2 6 2" xfId="22136"/>
    <cellStyle name="20% - Accent1 2 2 2 3 2 7" xfId="16216"/>
    <cellStyle name="20% - Accent1 2 2 2 3 2 7 2" xfId="22137"/>
    <cellStyle name="20% - Accent1 2 2 2 3 2 8" xfId="22138"/>
    <cellStyle name="20% - Accent1 2 2 2 3 3" xfId="919"/>
    <cellStyle name="20% - Accent1 2 2 2 3 3 2" xfId="2623"/>
    <cellStyle name="20% - Accent1 2 2 2 3 3 2 2" xfId="10109"/>
    <cellStyle name="20% - Accent1 2 2 2 3 3 2 2 2" xfId="15891"/>
    <cellStyle name="20% - Accent1 2 2 2 3 3 2 2 2 2" xfId="22139"/>
    <cellStyle name="20% - Accent1 2 2 2 3 3 2 2 3" xfId="21674"/>
    <cellStyle name="20% - Accent1 2 2 2 3 3 2 2 3 2" xfId="22140"/>
    <cellStyle name="20% - Accent1 2 2 2 3 3 2 2 4" xfId="22141"/>
    <cellStyle name="20% - Accent1 2 2 2 3 3 2 3" xfId="7218"/>
    <cellStyle name="20% - Accent1 2 2 2 3 3 2 3 2" xfId="22142"/>
    <cellStyle name="20% - Accent1 2 2 2 3 3 2 4" xfId="13000"/>
    <cellStyle name="20% - Accent1 2 2 2 3 3 2 4 2" xfId="22143"/>
    <cellStyle name="20% - Accent1 2 2 2 3 3 2 5" xfId="18783"/>
    <cellStyle name="20% - Accent1 2 2 2 3 3 2 5 2" xfId="22144"/>
    <cellStyle name="20% - Accent1 2 2 2 3 3 2 6" xfId="22145"/>
    <cellStyle name="20% - Accent1 2 2 2 3 3 3" xfId="5515"/>
    <cellStyle name="20% - Accent1 2 2 2 3 3 3 2" xfId="14189"/>
    <cellStyle name="20% - Accent1 2 2 2 3 3 3 2 2" xfId="22146"/>
    <cellStyle name="20% - Accent1 2 2 2 3 3 3 3" xfId="19972"/>
    <cellStyle name="20% - Accent1 2 2 2 3 3 3 3 2" xfId="22147"/>
    <cellStyle name="20% - Accent1 2 2 2 3 3 3 4" xfId="22148"/>
    <cellStyle name="20% - Accent1 2 2 2 3 3 4" xfId="8407"/>
    <cellStyle name="20% - Accent1 2 2 2 3 3 4 2" xfId="22149"/>
    <cellStyle name="20% - Accent1 2 2 2 3 3 5" xfId="4326"/>
    <cellStyle name="20% - Accent1 2 2 2 3 3 5 2" xfId="22150"/>
    <cellStyle name="20% - Accent1 2 2 2 3 3 6" xfId="11298"/>
    <cellStyle name="20% - Accent1 2 2 2 3 3 6 2" xfId="22151"/>
    <cellStyle name="20% - Accent1 2 2 2 3 3 7" xfId="17081"/>
    <cellStyle name="20% - Accent1 2 2 2 3 3 7 2" xfId="22152"/>
    <cellStyle name="20% - Accent1 2 2 2 3 3 8" xfId="22153"/>
    <cellStyle name="20% - Accent1 2 2 2 3 4" xfId="1757"/>
    <cellStyle name="20% - Accent1 2 2 2 3 4 2" xfId="6352"/>
    <cellStyle name="20% - Accent1 2 2 2 3 4 2 2" xfId="15025"/>
    <cellStyle name="20% - Accent1 2 2 2 3 4 2 2 2" xfId="22154"/>
    <cellStyle name="20% - Accent1 2 2 2 3 4 2 3" xfId="20808"/>
    <cellStyle name="20% - Accent1 2 2 2 3 4 2 3 2" xfId="22155"/>
    <cellStyle name="20% - Accent1 2 2 2 3 4 2 4" xfId="22156"/>
    <cellStyle name="20% - Accent1 2 2 2 3 4 3" xfId="9243"/>
    <cellStyle name="20% - Accent1 2 2 2 3 4 3 2" xfId="22157"/>
    <cellStyle name="20% - Accent1 2 2 2 3 4 4" xfId="3460"/>
    <cellStyle name="20% - Accent1 2 2 2 3 4 4 2" xfId="22158"/>
    <cellStyle name="20% - Accent1 2 2 2 3 4 5" xfId="12134"/>
    <cellStyle name="20% - Accent1 2 2 2 3 4 5 2" xfId="22159"/>
    <cellStyle name="20% - Accent1 2 2 2 3 4 6" xfId="17917"/>
    <cellStyle name="20% - Accent1 2 2 2 3 4 6 2" xfId="22160"/>
    <cellStyle name="20% - Accent1 2 2 2 3 4 7" xfId="22161"/>
    <cellStyle name="20% - Accent1 2 2 2 3 5" xfId="1365"/>
    <cellStyle name="20% - Accent1 2 2 2 3 5 2" xfId="8851"/>
    <cellStyle name="20% - Accent1 2 2 2 3 5 2 2" xfId="14633"/>
    <cellStyle name="20% - Accent1 2 2 2 3 5 2 2 2" xfId="22162"/>
    <cellStyle name="20% - Accent1 2 2 2 3 5 2 3" xfId="20416"/>
    <cellStyle name="20% - Accent1 2 2 2 3 5 2 3 2" xfId="22163"/>
    <cellStyle name="20% - Accent1 2 2 2 3 5 2 4" xfId="22164"/>
    <cellStyle name="20% - Accent1 2 2 2 3 5 3" xfId="5960"/>
    <cellStyle name="20% - Accent1 2 2 2 3 5 3 2" xfId="22165"/>
    <cellStyle name="20% - Accent1 2 2 2 3 5 4" xfId="11742"/>
    <cellStyle name="20% - Accent1 2 2 2 3 5 4 2" xfId="22166"/>
    <cellStyle name="20% - Accent1 2 2 2 3 5 5" xfId="17525"/>
    <cellStyle name="20% - Accent1 2 2 2 3 5 5 2" xfId="22167"/>
    <cellStyle name="20% - Accent1 2 2 2 3 5 6" xfId="22168"/>
    <cellStyle name="20% - Accent1 2 2 2 3 6" xfId="4649"/>
    <cellStyle name="20% - Accent1 2 2 2 3 6 2" xfId="13323"/>
    <cellStyle name="20% - Accent1 2 2 2 3 6 2 2" xfId="22169"/>
    <cellStyle name="20% - Accent1 2 2 2 3 6 3" xfId="19106"/>
    <cellStyle name="20% - Accent1 2 2 2 3 6 3 2" xfId="22170"/>
    <cellStyle name="20% - Accent1 2 2 2 3 6 4" xfId="22171"/>
    <cellStyle name="20% - Accent1 2 2 2 3 7" xfId="7541"/>
    <cellStyle name="20% - Accent1 2 2 2 3 7 2" xfId="22172"/>
    <cellStyle name="20% - Accent1 2 2 2 3 8" xfId="3068"/>
    <cellStyle name="20% - Accent1 2 2 2 3 8 2" xfId="22173"/>
    <cellStyle name="20% - Accent1 2 2 2 3 9" xfId="10432"/>
    <cellStyle name="20% - Accent1 2 2 2 3 9 2" xfId="22174"/>
    <cellStyle name="20% - Accent1 2 2 2 4" xfId="21"/>
    <cellStyle name="20% - Accent1 2 2 2 4 10" xfId="16217"/>
    <cellStyle name="20% - Accent1 2 2 2 4 10 2" xfId="22175"/>
    <cellStyle name="20% - Accent1 2 2 2 4 11" xfId="22176"/>
    <cellStyle name="20% - Accent1 2 2 2 4 2" xfId="22"/>
    <cellStyle name="20% - Accent1 2 2 2 4 2 2" xfId="1760"/>
    <cellStyle name="20% - Accent1 2 2 2 4 2 2 2" xfId="9246"/>
    <cellStyle name="20% - Accent1 2 2 2 4 2 2 2 2" xfId="15028"/>
    <cellStyle name="20% - Accent1 2 2 2 4 2 2 2 2 2" xfId="22177"/>
    <cellStyle name="20% - Accent1 2 2 2 4 2 2 2 3" xfId="20811"/>
    <cellStyle name="20% - Accent1 2 2 2 4 2 2 2 3 2" xfId="22178"/>
    <cellStyle name="20% - Accent1 2 2 2 4 2 2 2 4" xfId="22179"/>
    <cellStyle name="20% - Accent1 2 2 2 4 2 2 3" xfId="6355"/>
    <cellStyle name="20% - Accent1 2 2 2 4 2 2 3 2" xfId="22180"/>
    <cellStyle name="20% - Accent1 2 2 2 4 2 2 4" xfId="12137"/>
    <cellStyle name="20% - Accent1 2 2 2 4 2 2 4 2" xfId="22181"/>
    <cellStyle name="20% - Accent1 2 2 2 4 2 2 5" xfId="17920"/>
    <cellStyle name="20% - Accent1 2 2 2 4 2 2 5 2" xfId="22182"/>
    <cellStyle name="20% - Accent1 2 2 2 4 2 2 6" xfId="22183"/>
    <cellStyle name="20% - Accent1 2 2 2 4 2 3" xfId="4652"/>
    <cellStyle name="20% - Accent1 2 2 2 4 2 3 2" xfId="13326"/>
    <cellStyle name="20% - Accent1 2 2 2 4 2 3 2 2" xfId="22184"/>
    <cellStyle name="20% - Accent1 2 2 2 4 2 3 3" xfId="19109"/>
    <cellStyle name="20% - Accent1 2 2 2 4 2 3 3 2" xfId="22185"/>
    <cellStyle name="20% - Accent1 2 2 2 4 2 3 4" xfId="22186"/>
    <cellStyle name="20% - Accent1 2 2 2 4 2 4" xfId="7544"/>
    <cellStyle name="20% - Accent1 2 2 2 4 2 4 2" xfId="22187"/>
    <cellStyle name="20% - Accent1 2 2 2 4 2 5" xfId="3463"/>
    <cellStyle name="20% - Accent1 2 2 2 4 2 5 2" xfId="22188"/>
    <cellStyle name="20% - Accent1 2 2 2 4 2 6" xfId="10435"/>
    <cellStyle name="20% - Accent1 2 2 2 4 2 6 2" xfId="22189"/>
    <cellStyle name="20% - Accent1 2 2 2 4 2 7" xfId="16218"/>
    <cellStyle name="20% - Accent1 2 2 2 4 2 7 2" xfId="22190"/>
    <cellStyle name="20% - Accent1 2 2 2 4 2 8" xfId="22191"/>
    <cellStyle name="20% - Accent1 2 2 2 4 3" xfId="920"/>
    <cellStyle name="20% - Accent1 2 2 2 4 3 2" xfId="2624"/>
    <cellStyle name="20% - Accent1 2 2 2 4 3 2 2" xfId="10110"/>
    <cellStyle name="20% - Accent1 2 2 2 4 3 2 2 2" xfId="15892"/>
    <cellStyle name="20% - Accent1 2 2 2 4 3 2 2 2 2" xfId="22192"/>
    <cellStyle name="20% - Accent1 2 2 2 4 3 2 2 3" xfId="21675"/>
    <cellStyle name="20% - Accent1 2 2 2 4 3 2 2 3 2" xfId="22193"/>
    <cellStyle name="20% - Accent1 2 2 2 4 3 2 2 4" xfId="22194"/>
    <cellStyle name="20% - Accent1 2 2 2 4 3 2 3" xfId="7219"/>
    <cellStyle name="20% - Accent1 2 2 2 4 3 2 3 2" xfId="22195"/>
    <cellStyle name="20% - Accent1 2 2 2 4 3 2 4" xfId="13001"/>
    <cellStyle name="20% - Accent1 2 2 2 4 3 2 4 2" xfId="22196"/>
    <cellStyle name="20% - Accent1 2 2 2 4 3 2 5" xfId="18784"/>
    <cellStyle name="20% - Accent1 2 2 2 4 3 2 5 2" xfId="22197"/>
    <cellStyle name="20% - Accent1 2 2 2 4 3 2 6" xfId="22198"/>
    <cellStyle name="20% - Accent1 2 2 2 4 3 3" xfId="5516"/>
    <cellStyle name="20% - Accent1 2 2 2 4 3 3 2" xfId="14190"/>
    <cellStyle name="20% - Accent1 2 2 2 4 3 3 2 2" xfId="22199"/>
    <cellStyle name="20% - Accent1 2 2 2 4 3 3 3" xfId="19973"/>
    <cellStyle name="20% - Accent1 2 2 2 4 3 3 3 2" xfId="22200"/>
    <cellStyle name="20% - Accent1 2 2 2 4 3 3 4" xfId="22201"/>
    <cellStyle name="20% - Accent1 2 2 2 4 3 4" xfId="8408"/>
    <cellStyle name="20% - Accent1 2 2 2 4 3 4 2" xfId="22202"/>
    <cellStyle name="20% - Accent1 2 2 2 4 3 5" xfId="4327"/>
    <cellStyle name="20% - Accent1 2 2 2 4 3 5 2" xfId="22203"/>
    <cellStyle name="20% - Accent1 2 2 2 4 3 6" xfId="11299"/>
    <cellStyle name="20% - Accent1 2 2 2 4 3 6 2" xfId="22204"/>
    <cellStyle name="20% - Accent1 2 2 2 4 3 7" xfId="17082"/>
    <cellStyle name="20% - Accent1 2 2 2 4 3 7 2" xfId="22205"/>
    <cellStyle name="20% - Accent1 2 2 2 4 3 8" xfId="22206"/>
    <cellStyle name="20% - Accent1 2 2 2 4 4" xfId="1759"/>
    <cellStyle name="20% - Accent1 2 2 2 4 4 2" xfId="6354"/>
    <cellStyle name="20% - Accent1 2 2 2 4 4 2 2" xfId="15027"/>
    <cellStyle name="20% - Accent1 2 2 2 4 4 2 2 2" xfId="22207"/>
    <cellStyle name="20% - Accent1 2 2 2 4 4 2 3" xfId="20810"/>
    <cellStyle name="20% - Accent1 2 2 2 4 4 2 3 2" xfId="22208"/>
    <cellStyle name="20% - Accent1 2 2 2 4 4 2 4" xfId="22209"/>
    <cellStyle name="20% - Accent1 2 2 2 4 4 3" xfId="9245"/>
    <cellStyle name="20% - Accent1 2 2 2 4 4 3 2" xfId="22210"/>
    <cellStyle name="20% - Accent1 2 2 2 4 4 4" xfId="3462"/>
    <cellStyle name="20% - Accent1 2 2 2 4 4 4 2" xfId="22211"/>
    <cellStyle name="20% - Accent1 2 2 2 4 4 5" xfId="12136"/>
    <cellStyle name="20% - Accent1 2 2 2 4 4 5 2" xfId="22212"/>
    <cellStyle name="20% - Accent1 2 2 2 4 4 6" xfId="17919"/>
    <cellStyle name="20% - Accent1 2 2 2 4 4 6 2" xfId="22213"/>
    <cellStyle name="20% - Accent1 2 2 2 4 4 7" xfId="22214"/>
    <cellStyle name="20% - Accent1 2 2 2 4 5" xfId="1366"/>
    <cellStyle name="20% - Accent1 2 2 2 4 5 2" xfId="8852"/>
    <cellStyle name="20% - Accent1 2 2 2 4 5 2 2" xfId="14634"/>
    <cellStyle name="20% - Accent1 2 2 2 4 5 2 2 2" xfId="22215"/>
    <cellStyle name="20% - Accent1 2 2 2 4 5 2 3" xfId="20417"/>
    <cellStyle name="20% - Accent1 2 2 2 4 5 2 3 2" xfId="22216"/>
    <cellStyle name="20% - Accent1 2 2 2 4 5 2 4" xfId="22217"/>
    <cellStyle name="20% - Accent1 2 2 2 4 5 3" xfId="5961"/>
    <cellStyle name="20% - Accent1 2 2 2 4 5 3 2" xfId="22218"/>
    <cellStyle name="20% - Accent1 2 2 2 4 5 4" xfId="11743"/>
    <cellStyle name="20% - Accent1 2 2 2 4 5 4 2" xfId="22219"/>
    <cellStyle name="20% - Accent1 2 2 2 4 5 5" xfId="17526"/>
    <cellStyle name="20% - Accent1 2 2 2 4 5 5 2" xfId="22220"/>
    <cellStyle name="20% - Accent1 2 2 2 4 5 6" xfId="22221"/>
    <cellStyle name="20% - Accent1 2 2 2 4 6" xfId="4651"/>
    <cellStyle name="20% - Accent1 2 2 2 4 6 2" xfId="13325"/>
    <cellStyle name="20% - Accent1 2 2 2 4 6 2 2" xfId="22222"/>
    <cellStyle name="20% - Accent1 2 2 2 4 6 3" xfId="19108"/>
    <cellStyle name="20% - Accent1 2 2 2 4 6 3 2" xfId="22223"/>
    <cellStyle name="20% - Accent1 2 2 2 4 6 4" xfId="22224"/>
    <cellStyle name="20% - Accent1 2 2 2 4 7" xfId="7543"/>
    <cellStyle name="20% - Accent1 2 2 2 4 7 2" xfId="22225"/>
    <cellStyle name="20% - Accent1 2 2 2 4 8" xfId="3069"/>
    <cellStyle name="20% - Accent1 2 2 2 4 8 2" xfId="22226"/>
    <cellStyle name="20% - Accent1 2 2 2 4 9" xfId="10434"/>
    <cellStyle name="20% - Accent1 2 2 2 4 9 2" xfId="22227"/>
    <cellStyle name="20% - Accent1 2 2 2 5" xfId="23"/>
    <cellStyle name="20% - Accent1 2 2 2 5 2" xfId="1761"/>
    <cellStyle name="20% - Accent1 2 2 2 5 2 2" xfId="6356"/>
    <cellStyle name="20% - Accent1 2 2 2 5 2 2 2" xfId="15029"/>
    <cellStyle name="20% - Accent1 2 2 2 5 2 2 2 2" xfId="22228"/>
    <cellStyle name="20% - Accent1 2 2 2 5 2 2 3" xfId="20812"/>
    <cellStyle name="20% - Accent1 2 2 2 5 2 2 3 2" xfId="22229"/>
    <cellStyle name="20% - Accent1 2 2 2 5 2 2 4" xfId="22230"/>
    <cellStyle name="20% - Accent1 2 2 2 5 2 3" xfId="9247"/>
    <cellStyle name="20% - Accent1 2 2 2 5 2 3 2" xfId="22231"/>
    <cellStyle name="20% - Accent1 2 2 2 5 2 4" xfId="3464"/>
    <cellStyle name="20% - Accent1 2 2 2 5 2 4 2" xfId="22232"/>
    <cellStyle name="20% - Accent1 2 2 2 5 2 5" xfId="12138"/>
    <cellStyle name="20% - Accent1 2 2 2 5 2 5 2" xfId="22233"/>
    <cellStyle name="20% - Accent1 2 2 2 5 2 6" xfId="17921"/>
    <cellStyle name="20% - Accent1 2 2 2 5 2 6 2" xfId="22234"/>
    <cellStyle name="20% - Accent1 2 2 2 5 2 7" xfId="22235"/>
    <cellStyle name="20% - Accent1 2 2 2 5 3" xfId="1362"/>
    <cellStyle name="20% - Accent1 2 2 2 5 3 2" xfId="8848"/>
    <cellStyle name="20% - Accent1 2 2 2 5 3 2 2" xfId="14630"/>
    <cellStyle name="20% - Accent1 2 2 2 5 3 2 2 2" xfId="22236"/>
    <cellStyle name="20% - Accent1 2 2 2 5 3 2 3" xfId="20413"/>
    <cellStyle name="20% - Accent1 2 2 2 5 3 2 3 2" xfId="22237"/>
    <cellStyle name="20% - Accent1 2 2 2 5 3 2 4" xfId="22238"/>
    <cellStyle name="20% - Accent1 2 2 2 5 3 3" xfId="5957"/>
    <cellStyle name="20% - Accent1 2 2 2 5 3 3 2" xfId="22239"/>
    <cellStyle name="20% - Accent1 2 2 2 5 3 4" xfId="11739"/>
    <cellStyle name="20% - Accent1 2 2 2 5 3 4 2" xfId="22240"/>
    <cellStyle name="20% - Accent1 2 2 2 5 3 5" xfId="17522"/>
    <cellStyle name="20% - Accent1 2 2 2 5 3 5 2" xfId="22241"/>
    <cellStyle name="20% - Accent1 2 2 2 5 3 6" xfId="22242"/>
    <cellStyle name="20% - Accent1 2 2 2 5 4" xfId="4653"/>
    <cellStyle name="20% - Accent1 2 2 2 5 4 2" xfId="13327"/>
    <cellStyle name="20% - Accent1 2 2 2 5 4 2 2" xfId="22243"/>
    <cellStyle name="20% - Accent1 2 2 2 5 4 3" xfId="19110"/>
    <cellStyle name="20% - Accent1 2 2 2 5 4 3 2" xfId="22244"/>
    <cellStyle name="20% - Accent1 2 2 2 5 4 4" xfId="22245"/>
    <cellStyle name="20% - Accent1 2 2 2 5 5" xfId="7545"/>
    <cellStyle name="20% - Accent1 2 2 2 5 5 2" xfId="22246"/>
    <cellStyle name="20% - Accent1 2 2 2 5 6" xfId="3065"/>
    <cellStyle name="20% - Accent1 2 2 2 5 6 2" xfId="22247"/>
    <cellStyle name="20% - Accent1 2 2 2 5 7" xfId="10436"/>
    <cellStyle name="20% - Accent1 2 2 2 5 7 2" xfId="22248"/>
    <cellStyle name="20% - Accent1 2 2 2 5 8" xfId="16219"/>
    <cellStyle name="20% - Accent1 2 2 2 5 8 2" xfId="22249"/>
    <cellStyle name="20% - Accent1 2 2 2 5 9" xfId="22250"/>
    <cellStyle name="20% - Accent1 2 2 2 6" xfId="900"/>
    <cellStyle name="20% - Accent1 2 2 2 6 2" xfId="2606"/>
    <cellStyle name="20% - Accent1 2 2 2 6 2 2" xfId="10092"/>
    <cellStyle name="20% - Accent1 2 2 2 6 2 2 2" xfId="15874"/>
    <cellStyle name="20% - Accent1 2 2 2 6 2 2 2 2" xfId="22251"/>
    <cellStyle name="20% - Accent1 2 2 2 6 2 2 3" xfId="21657"/>
    <cellStyle name="20% - Accent1 2 2 2 6 2 2 3 2" xfId="22252"/>
    <cellStyle name="20% - Accent1 2 2 2 6 2 2 4" xfId="22253"/>
    <cellStyle name="20% - Accent1 2 2 2 6 2 3" xfId="7201"/>
    <cellStyle name="20% - Accent1 2 2 2 6 2 3 2" xfId="22254"/>
    <cellStyle name="20% - Accent1 2 2 2 6 2 4" xfId="12983"/>
    <cellStyle name="20% - Accent1 2 2 2 6 2 4 2" xfId="22255"/>
    <cellStyle name="20% - Accent1 2 2 2 6 2 5" xfId="18766"/>
    <cellStyle name="20% - Accent1 2 2 2 6 2 5 2" xfId="22256"/>
    <cellStyle name="20% - Accent1 2 2 2 6 2 6" xfId="22257"/>
    <cellStyle name="20% - Accent1 2 2 2 6 3" xfId="5498"/>
    <cellStyle name="20% - Accent1 2 2 2 6 3 2" xfId="14172"/>
    <cellStyle name="20% - Accent1 2 2 2 6 3 2 2" xfId="22258"/>
    <cellStyle name="20% - Accent1 2 2 2 6 3 3" xfId="19955"/>
    <cellStyle name="20% - Accent1 2 2 2 6 3 3 2" xfId="22259"/>
    <cellStyle name="20% - Accent1 2 2 2 6 3 4" xfId="22260"/>
    <cellStyle name="20% - Accent1 2 2 2 6 4" xfId="8390"/>
    <cellStyle name="20% - Accent1 2 2 2 6 4 2" xfId="22261"/>
    <cellStyle name="20% - Accent1 2 2 2 6 5" xfId="4309"/>
    <cellStyle name="20% - Accent1 2 2 2 6 5 2" xfId="22262"/>
    <cellStyle name="20% - Accent1 2 2 2 6 6" xfId="11281"/>
    <cellStyle name="20% - Accent1 2 2 2 6 6 2" xfId="22263"/>
    <cellStyle name="20% - Accent1 2 2 2 6 7" xfId="17064"/>
    <cellStyle name="20% - Accent1 2 2 2 6 7 2" xfId="22264"/>
    <cellStyle name="20% - Accent1 2 2 2 6 8" xfId="22265"/>
    <cellStyle name="20% - Accent1 2 2 2 7" xfId="1752"/>
    <cellStyle name="20% - Accent1 2 2 2 7 2" xfId="6347"/>
    <cellStyle name="20% - Accent1 2 2 2 7 2 2" xfId="15020"/>
    <cellStyle name="20% - Accent1 2 2 2 7 2 2 2" xfId="22266"/>
    <cellStyle name="20% - Accent1 2 2 2 7 2 3" xfId="20803"/>
    <cellStyle name="20% - Accent1 2 2 2 7 2 3 2" xfId="22267"/>
    <cellStyle name="20% - Accent1 2 2 2 7 2 4" xfId="22268"/>
    <cellStyle name="20% - Accent1 2 2 2 7 3" xfId="9238"/>
    <cellStyle name="20% - Accent1 2 2 2 7 3 2" xfId="22269"/>
    <cellStyle name="20% - Accent1 2 2 2 7 4" xfId="3455"/>
    <cellStyle name="20% - Accent1 2 2 2 7 4 2" xfId="22270"/>
    <cellStyle name="20% - Accent1 2 2 2 7 5" xfId="12129"/>
    <cellStyle name="20% - Accent1 2 2 2 7 5 2" xfId="22271"/>
    <cellStyle name="20% - Accent1 2 2 2 7 6" xfId="17912"/>
    <cellStyle name="20% - Accent1 2 2 2 7 6 2" xfId="22272"/>
    <cellStyle name="20% - Accent1 2 2 2 7 7" xfId="22273"/>
    <cellStyle name="20% - Accent1 2 2 2 8" xfId="1284"/>
    <cellStyle name="20% - Accent1 2 2 2 8 2" xfId="8770"/>
    <cellStyle name="20% - Accent1 2 2 2 8 2 2" xfId="14552"/>
    <cellStyle name="20% - Accent1 2 2 2 8 2 2 2" xfId="22274"/>
    <cellStyle name="20% - Accent1 2 2 2 8 2 3" xfId="20335"/>
    <cellStyle name="20% - Accent1 2 2 2 8 2 3 2" xfId="22275"/>
    <cellStyle name="20% - Accent1 2 2 2 8 2 4" xfId="22276"/>
    <cellStyle name="20% - Accent1 2 2 2 8 3" xfId="5879"/>
    <cellStyle name="20% - Accent1 2 2 2 8 3 2" xfId="22277"/>
    <cellStyle name="20% - Accent1 2 2 2 8 4" xfId="11661"/>
    <cellStyle name="20% - Accent1 2 2 2 8 4 2" xfId="22278"/>
    <cellStyle name="20% - Accent1 2 2 2 8 5" xfId="17444"/>
    <cellStyle name="20% - Accent1 2 2 2 8 5 2" xfId="22279"/>
    <cellStyle name="20% - Accent1 2 2 2 8 6" xfId="22280"/>
    <cellStyle name="20% - Accent1 2 2 2 9" xfId="4644"/>
    <cellStyle name="20% - Accent1 2 2 2 9 2" xfId="13318"/>
    <cellStyle name="20% - Accent1 2 2 2 9 2 2" xfId="22281"/>
    <cellStyle name="20% - Accent1 2 2 2 9 3" xfId="19101"/>
    <cellStyle name="20% - Accent1 2 2 2 9 3 2" xfId="22282"/>
    <cellStyle name="20% - Accent1 2 2 2 9 4" xfId="22283"/>
    <cellStyle name="20% - Accent1 2 2 3" xfId="24"/>
    <cellStyle name="20% - Accent1 2 2 3 10" xfId="10437"/>
    <cellStyle name="20% - Accent1 2 2 3 10 2" xfId="22284"/>
    <cellStyle name="20% - Accent1 2 2 3 11" xfId="16220"/>
    <cellStyle name="20% - Accent1 2 2 3 11 2" xfId="22285"/>
    <cellStyle name="20% - Accent1 2 2 3 12" xfId="22286"/>
    <cellStyle name="20% - Accent1 2 2 3 2" xfId="25"/>
    <cellStyle name="20% - Accent1 2 2 3 2 10" xfId="16221"/>
    <cellStyle name="20% - Accent1 2 2 3 2 10 2" xfId="22287"/>
    <cellStyle name="20% - Accent1 2 2 3 2 11" xfId="22288"/>
    <cellStyle name="20% - Accent1 2 2 3 2 2" xfId="26"/>
    <cellStyle name="20% - Accent1 2 2 3 2 2 2" xfId="1764"/>
    <cellStyle name="20% - Accent1 2 2 3 2 2 2 2" xfId="9250"/>
    <cellStyle name="20% - Accent1 2 2 3 2 2 2 2 2" xfId="15032"/>
    <cellStyle name="20% - Accent1 2 2 3 2 2 2 2 2 2" xfId="22289"/>
    <cellStyle name="20% - Accent1 2 2 3 2 2 2 2 3" xfId="20815"/>
    <cellStyle name="20% - Accent1 2 2 3 2 2 2 2 3 2" xfId="22290"/>
    <cellStyle name="20% - Accent1 2 2 3 2 2 2 2 4" xfId="22291"/>
    <cellStyle name="20% - Accent1 2 2 3 2 2 2 3" xfId="6359"/>
    <cellStyle name="20% - Accent1 2 2 3 2 2 2 3 2" xfId="22292"/>
    <cellStyle name="20% - Accent1 2 2 3 2 2 2 4" xfId="12141"/>
    <cellStyle name="20% - Accent1 2 2 3 2 2 2 4 2" xfId="22293"/>
    <cellStyle name="20% - Accent1 2 2 3 2 2 2 5" xfId="17924"/>
    <cellStyle name="20% - Accent1 2 2 3 2 2 2 5 2" xfId="22294"/>
    <cellStyle name="20% - Accent1 2 2 3 2 2 2 6" xfId="22295"/>
    <cellStyle name="20% - Accent1 2 2 3 2 2 3" xfId="4656"/>
    <cellStyle name="20% - Accent1 2 2 3 2 2 3 2" xfId="13330"/>
    <cellStyle name="20% - Accent1 2 2 3 2 2 3 2 2" xfId="22296"/>
    <cellStyle name="20% - Accent1 2 2 3 2 2 3 3" xfId="19113"/>
    <cellStyle name="20% - Accent1 2 2 3 2 2 3 3 2" xfId="22297"/>
    <cellStyle name="20% - Accent1 2 2 3 2 2 3 4" xfId="22298"/>
    <cellStyle name="20% - Accent1 2 2 3 2 2 4" xfId="7548"/>
    <cellStyle name="20% - Accent1 2 2 3 2 2 4 2" xfId="22299"/>
    <cellStyle name="20% - Accent1 2 2 3 2 2 5" xfId="3467"/>
    <cellStyle name="20% - Accent1 2 2 3 2 2 5 2" xfId="22300"/>
    <cellStyle name="20% - Accent1 2 2 3 2 2 6" xfId="10439"/>
    <cellStyle name="20% - Accent1 2 2 3 2 2 6 2" xfId="22301"/>
    <cellStyle name="20% - Accent1 2 2 3 2 2 7" xfId="16222"/>
    <cellStyle name="20% - Accent1 2 2 3 2 2 7 2" xfId="22302"/>
    <cellStyle name="20% - Accent1 2 2 3 2 2 8" xfId="22303"/>
    <cellStyle name="20% - Accent1 2 2 3 2 3" xfId="922"/>
    <cellStyle name="20% - Accent1 2 2 3 2 3 2" xfId="2626"/>
    <cellStyle name="20% - Accent1 2 2 3 2 3 2 2" xfId="10112"/>
    <cellStyle name="20% - Accent1 2 2 3 2 3 2 2 2" xfId="15894"/>
    <cellStyle name="20% - Accent1 2 2 3 2 3 2 2 2 2" xfId="22304"/>
    <cellStyle name="20% - Accent1 2 2 3 2 3 2 2 3" xfId="21677"/>
    <cellStyle name="20% - Accent1 2 2 3 2 3 2 2 3 2" xfId="22305"/>
    <cellStyle name="20% - Accent1 2 2 3 2 3 2 2 4" xfId="22306"/>
    <cellStyle name="20% - Accent1 2 2 3 2 3 2 3" xfId="7221"/>
    <cellStyle name="20% - Accent1 2 2 3 2 3 2 3 2" xfId="22307"/>
    <cellStyle name="20% - Accent1 2 2 3 2 3 2 4" xfId="13003"/>
    <cellStyle name="20% - Accent1 2 2 3 2 3 2 4 2" xfId="22308"/>
    <cellStyle name="20% - Accent1 2 2 3 2 3 2 5" xfId="18786"/>
    <cellStyle name="20% - Accent1 2 2 3 2 3 2 5 2" xfId="22309"/>
    <cellStyle name="20% - Accent1 2 2 3 2 3 2 6" xfId="22310"/>
    <cellStyle name="20% - Accent1 2 2 3 2 3 3" xfId="5518"/>
    <cellStyle name="20% - Accent1 2 2 3 2 3 3 2" xfId="14192"/>
    <cellStyle name="20% - Accent1 2 2 3 2 3 3 2 2" xfId="22311"/>
    <cellStyle name="20% - Accent1 2 2 3 2 3 3 3" xfId="19975"/>
    <cellStyle name="20% - Accent1 2 2 3 2 3 3 3 2" xfId="22312"/>
    <cellStyle name="20% - Accent1 2 2 3 2 3 3 4" xfId="22313"/>
    <cellStyle name="20% - Accent1 2 2 3 2 3 4" xfId="8410"/>
    <cellStyle name="20% - Accent1 2 2 3 2 3 4 2" xfId="22314"/>
    <cellStyle name="20% - Accent1 2 2 3 2 3 5" xfId="4329"/>
    <cellStyle name="20% - Accent1 2 2 3 2 3 5 2" xfId="22315"/>
    <cellStyle name="20% - Accent1 2 2 3 2 3 6" xfId="11301"/>
    <cellStyle name="20% - Accent1 2 2 3 2 3 6 2" xfId="22316"/>
    <cellStyle name="20% - Accent1 2 2 3 2 3 7" xfId="17084"/>
    <cellStyle name="20% - Accent1 2 2 3 2 3 7 2" xfId="22317"/>
    <cellStyle name="20% - Accent1 2 2 3 2 3 8" xfId="22318"/>
    <cellStyle name="20% - Accent1 2 2 3 2 4" xfId="1763"/>
    <cellStyle name="20% - Accent1 2 2 3 2 4 2" xfId="6358"/>
    <cellStyle name="20% - Accent1 2 2 3 2 4 2 2" xfId="15031"/>
    <cellStyle name="20% - Accent1 2 2 3 2 4 2 2 2" xfId="22319"/>
    <cellStyle name="20% - Accent1 2 2 3 2 4 2 3" xfId="20814"/>
    <cellStyle name="20% - Accent1 2 2 3 2 4 2 3 2" xfId="22320"/>
    <cellStyle name="20% - Accent1 2 2 3 2 4 2 4" xfId="22321"/>
    <cellStyle name="20% - Accent1 2 2 3 2 4 3" xfId="9249"/>
    <cellStyle name="20% - Accent1 2 2 3 2 4 3 2" xfId="22322"/>
    <cellStyle name="20% - Accent1 2 2 3 2 4 4" xfId="3466"/>
    <cellStyle name="20% - Accent1 2 2 3 2 4 4 2" xfId="22323"/>
    <cellStyle name="20% - Accent1 2 2 3 2 4 5" xfId="12140"/>
    <cellStyle name="20% - Accent1 2 2 3 2 4 5 2" xfId="22324"/>
    <cellStyle name="20% - Accent1 2 2 3 2 4 6" xfId="17923"/>
    <cellStyle name="20% - Accent1 2 2 3 2 4 6 2" xfId="22325"/>
    <cellStyle name="20% - Accent1 2 2 3 2 4 7" xfId="22326"/>
    <cellStyle name="20% - Accent1 2 2 3 2 5" xfId="1368"/>
    <cellStyle name="20% - Accent1 2 2 3 2 5 2" xfId="8854"/>
    <cellStyle name="20% - Accent1 2 2 3 2 5 2 2" xfId="14636"/>
    <cellStyle name="20% - Accent1 2 2 3 2 5 2 2 2" xfId="22327"/>
    <cellStyle name="20% - Accent1 2 2 3 2 5 2 3" xfId="20419"/>
    <cellStyle name="20% - Accent1 2 2 3 2 5 2 3 2" xfId="22328"/>
    <cellStyle name="20% - Accent1 2 2 3 2 5 2 4" xfId="22329"/>
    <cellStyle name="20% - Accent1 2 2 3 2 5 3" xfId="5963"/>
    <cellStyle name="20% - Accent1 2 2 3 2 5 3 2" xfId="22330"/>
    <cellStyle name="20% - Accent1 2 2 3 2 5 4" xfId="11745"/>
    <cellStyle name="20% - Accent1 2 2 3 2 5 4 2" xfId="22331"/>
    <cellStyle name="20% - Accent1 2 2 3 2 5 5" xfId="17528"/>
    <cellStyle name="20% - Accent1 2 2 3 2 5 5 2" xfId="22332"/>
    <cellStyle name="20% - Accent1 2 2 3 2 5 6" xfId="22333"/>
    <cellStyle name="20% - Accent1 2 2 3 2 6" xfId="4655"/>
    <cellStyle name="20% - Accent1 2 2 3 2 6 2" xfId="13329"/>
    <cellStyle name="20% - Accent1 2 2 3 2 6 2 2" xfId="22334"/>
    <cellStyle name="20% - Accent1 2 2 3 2 6 3" xfId="19112"/>
    <cellStyle name="20% - Accent1 2 2 3 2 6 3 2" xfId="22335"/>
    <cellStyle name="20% - Accent1 2 2 3 2 6 4" xfId="22336"/>
    <cellStyle name="20% - Accent1 2 2 3 2 7" xfId="7547"/>
    <cellStyle name="20% - Accent1 2 2 3 2 7 2" xfId="22337"/>
    <cellStyle name="20% - Accent1 2 2 3 2 8" xfId="3071"/>
    <cellStyle name="20% - Accent1 2 2 3 2 8 2" xfId="22338"/>
    <cellStyle name="20% - Accent1 2 2 3 2 9" xfId="10438"/>
    <cellStyle name="20% - Accent1 2 2 3 2 9 2" xfId="22339"/>
    <cellStyle name="20% - Accent1 2 2 3 3" xfId="27"/>
    <cellStyle name="20% - Accent1 2 2 3 3 2" xfId="1765"/>
    <cellStyle name="20% - Accent1 2 2 3 3 2 2" xfId="9251"/>
    <cellStyle name="20% - Accent1 2 2 3 3 2 2 2" xfId="15033"/>
    <cellStyle name="20% - Accent1 2 2 3 3 2 2 2 2" xfId="22340"/>
    <cellStyle name="20% - Accent1 2 2 3 3 2 2 3" xfId="20816"/>
    <cellStyle name="20% - Accent1 2 2 3 3 2 2 3 2" xfId="22341"/>
    <cellStyle name="20% - Accent1 2 2 3 3 2 2 4" xfId="22342"/>
    <cellStyle name="20% - Accent1 2 2 3 3 2 3" xfId="6360"/>
    <cellStyle name="20% - Accent1 2 2 3 3 2 3 2" xfId="22343"/>
    <cellStyle name="20% - Accent1 2 2 3 3 2 4" xfId="12142"/>
    <cellStyle name="20% - Accent1 2 2 3 3 2 4 2" xfId="22344"/>
    <cellStyle name="20% - Accent1 2 2 3 3 2 5" xfId="17925"/>
    <cellStyle name="20% - Accent1 2 2 3 3 2 5 2" xfId="22345"/>
    <cellStyle name="20% - Accent1 2 2 3 3 2 6" xfId="22346"/>
    <cellStyle name="20% - Accent1 2 2 3 3 3" xfId="4657"/>
    <cellStyle name="20% - Accent1 2 2 3 3 3 2" xfId="13331"/>
    <cellStyle name="20% - Accent1 2 2 3 3 3 2 2" xfId="22347"/>
    <cellStyle name="20% - Accent1 2 2 3 3 3 3" xfId="19114"/>
    <cellStyle name="20% - Accent1 2 2 3 3 3 3 2" xfId="22348"/>
    <cellStyle name="20% - Accent1 2 2 3 3 3 4" xfId="22349"/>
    <cellStyle name="20% - Accent1 2 2 3 3 4" xfId="7549"/>
    <cellStyle name="20% - Accent1 2 2 3 3 4 2" xfId="22350"/>
    <cellStyle name="20% - Accent1 2 2 3 3 5" xfId="3468"/>
    <cellStyle name="20% - Accent1 2 2 3 3 5 2" xfId="22351"/>
    <cellStyle name="20% - Accent1 2 2 3 3 6" xfId="10440"/>
    <cellStyle name="20% - Accent1 2 2 3 3 6 2" xfId="22352"/>
    <cellStyle name="20% - Accent1 2 2 3 3 7" xfId="16223"/>
    <cellStyle name="20% - Accent1 2 2 3 3 7 2" xfId="22353"/>
    <cellStyle name="20% - Accent1 2 2 3 3 8" xfId="22354"/>
    <cellStyle name="20% - Accent1 2 2 3 4" xfId="921"/>
    <cellStyle name="20% - Accent1 2 2 3 4 2" xfId="2625"/>
    <cellStyle name="20% - Accent1 2 2 3 4 2 2" xfId="10111"/>
    <cellStyle name="20% - Accent1 2 2 3 4 2 2 2" xfId="15893"/>
    <cellStyle name="20% - Accent1 2 2 3 4 2 2 2 2" xfId="22355"/>
    <cellStyle name="20% - Accent1 2 2 3 4 2 2 3" xfId="21676"/>
    <cellStyle name="20% - Accent1 2 2 3 4 2 2 3 2" xfId="22356"/>
    <cellStyle name="20% - Accent1 2 2 3 4 2 2 4" xfId="22357"/>
    <cellStyle name="20% - Accent1 2 2 3 4 2 3" xfId="7220"/>
    <cellStyle name="20% - Accent1 2 2 3 4 2 3 2" xfId="22358"/>
    <cellStyle name="20% - Accent1 2 2 3 4 2 4" xfId="13002"/>
    <cellStyle name="20% - Accent1 2 2 3 4 2 4 2" xfId="22359"/>
    <cellStyle name="20% - Accent1 2 2 3 4 2 5" xfId="18785"/>
    <cellStyle name="20% - Accent1 2 2 3 4 2 5 2" xfId="22360"/>
    <cellStyle name="20% - Accent1 2 2 3 4 2 6" xfId="22361"/>
    <cellStyle name="20% - Accent1 2 2 3 4 3" xfId="5517"/>
    <cellStyle name="20% - Accent1 2 2 3 4 3 2" xfId="14191"/>
    <cellStyle name="20% - Accent1 2 2 3 4 3 2 2" xfId="22362"/>
    <cellStyle name="20% - Accent1 2 2 3 4 3 3" xfId="19974"/>
    <cellStyle name="20% - Accent1 2 2 3 4 3 3 2" xfId="22363"/>
    <cellStyle name="20% - Accent1 2 2 3 4 3 4" xfId="22364"/>
    <cellStyle name="20% - Accent1 2 2 3 4 4" xfId="8409"/>
    <cellStyle name="20% - Accent1 2 2 3 4 4 2" xfId="22365"/>
    <cellStyle name="20% - Accent1 2 2 3 4 5" xfId="4328"/>
    <cellStyle name="20% - Accent1 2 2 3 4 5 2" xfId="22366"/>
    <cellStyle name="20% - Accent1 2 2 3 4 6" xfId="11300"/>
    <cellStyle name="20% - Accent1 2 2 3 4 6 2" xfId="22367"/>
    <cellStyle name="20% - Accent1 2 2 3 4 7" xfId="17083"/>
    <cellStyle name="20% - Accent1 2 2 3 4 7 2" xfId="22368"/>
    <cellStyle name="20% - Accent1 2 2 3 4 8" xfId="22369"/>
    <cellStyle name="20% - Accent1 2 2 3 5" xfId="1762"/>
    <cellStyle name="20% - Accent1 2 2 3 5 2" xfId="6357"/>
    <cellStyle name="20% - Accent1 2 2 3 5 2 2" xfId="15030"/>
    <cellStyle name="20% - Accent1 2 2 3 5 2 2 2" xfId="22370"/>
    <cellStyle name="20% - Accent1 2 2 3 5 2 3" xfId="20813"/>
    <cellStyle name="20% - Accent1 2 2 3 5 2 3 2" xfId="22371"/>
    <cellStyle name="20% - Accent1 2 2 3 5 2 4" xfId="22372"/>
    <cellStyle name="20% - Accent1 2 2 3 5 3" xfId="9248"/>
    <cellStyle name="20% - Accent1 2 2 3 5 3 2" xfId="22373"/>
    <cellStyle name="20% - Accent1 2 2 3 5 4" xfId="3465"/>
    <cellStyle name="20% - Accent1 2 2 3 5 4 2" xfId="22374"/>
    <cellStyle name="20% - Accent1 2 2 3 5 5" xfId="12139"/>
    <cellStyle name="20% - Accent1 2 2 3 5 5 2" xfId="22375"/>
    <cellStyle name="20% - Accent1 2 2 3 5 6" xfId="17922"/>
    <cellStyle name="20% - Accent1 2 2 3 5 6 2" xfId="22376"/>
    <cellStyle name="20% - Accent1 2 2 3 5 7" xfId="22377"/>
    <cellStyle name="20% - Accent1 2 2 3 6" xfId="1367"/>
    <cellStyle name="20% - Accent1 2 2 3 6 2" xfId="8853"/>
    <cellStyle name="20% - Accent1 2 2 3 6 2 2" xfId="14635"/>
    <cellStyle name="20% - Accent1 2 2 3 6 2 2 2" xfId="22378"/>
    <cellStyle name="20% - Accent1 2 2 3 6 2 3" xfId="20418"/>
    <cellStyle name="20% - Accent1 2 2 3 6 2 3 2" xfId="22379"/>
    <cellStyle name="20% - Accent1 2 2 3 6 2 4" xfId="22380"/>
    <cellStyle name="20% - Accent1 2 2 3 6 3" xfId="5962"/>
    <cellStyle name="20% - Accent1 2 2 3 6 3 2" xfId="22381"/>
    <cellStyle name="20% - Accent1 2 2 3 6 4" xfId="11744"/>
    <cellStyle name="20% - Accent1 2 2 3 6 4 2" xfId="22382"/>
    <cellStyle name="20% - Accent1 2 2 3 6 5" xfId="17527"/>
    <cellStyle name="20% - Accent1 2 2 3 6 5 2" xfId="22383"/>
    <cellStyle name="20% - Accent1 2 2 3 6 6" xfId="22384"/>
    <cellStyle name="20% - Accent1 2 2 3 7" xfId="4654"/>
    <cellStyle name="20% - Accent1 2 2 3 7 2" xfId="13328"/>
    <cellStyle name="20% - Accent1 2 2 3 7 2 2" xfId="22385"/>
    <cellStyle name="20% - Accent1 2 2 3 7 3" xfId="19111"/>
    <cellStyle name="20% - Accent1 2 2 3 7 3 2" xfId="22386"/>
    <cellStyle name="20% - Accent1 2 2 3 7 4" xfId="22387"/>
    <cellStyle name="20% - Accent1 2 2 3 8" xfId="7546"/>
    <cellStyle name="20% - Accent1 2 2 3 8 2" xfId="22388"/>
    <cellStyle name="20% - Accent1 2 2 3 9" xfId="3070"/>
    <cellStyle name="20% - Accent1 2 2 3 9 2" xfId="22389"/>
    <cellStyle name="20% - Accent1 2 2 4" xfId="28"/>
    <cellStyle name="20% - Accent1 2 2 4 10" xfId="16224"/>
    <cellStyle name="20% - Accent1 2 2 4 10 2" xfId="22390"/>
    <cellStyle name="20% - Accent1 2 2 4 11" xfId="22391"/>
    <cellStyle name="20% - Accent1 2 2 4 2" xfId="29"/>
    <cellStyle name="20% - Accent1 2 2 4 2 2" xfId="1767"/>
    <cellStyle name="20% - Accent1 2 2 4 2 2 2" xfId="9253"/>
    <cellStyle name="20% - Accent1 2 2 4 2 2 2 2" xfId="15035"/>
    <cellStyle name="20% - Accent1 2 2 4 2 2 2 2 2" xfId="22392"/>
    <cellStyle name="20% - Accent1 2 2 4 2 2 2 3" xfId="20818"/>
    <cellStyle name="20% - Accent1 2 2 4 2 2 2 3 2" xfId="22393"/>
    <cellStyle name="20% - Accent1 2 2 4 2 2 2 4" xfId="22394"/>
    <cellStyle name="20% - Accent1 2 2 4 2 2 3" xfId="6362"/>
    <cellStyle name="20% - Accent1 2 2 4 2 2 3 2" xfId="22395"/>
    <cellStyle name="20% - Accent1 2 2 4 2 2 4" xfId="12144"/>
    <cellStyle name="20% - Accent1 2 2 4 2 2 4 2" xfId="22396"/>
    <cellStyle name="20% - Accent1 2 2 4 2 2 5" xfId="17927"/>
    <cellStyle name="20% - Accent1 2 2 4 2 2 5 2" xfId="22397"/>
    <cellStyle name="20% - Accent1 2 2 4 2 2 6" xfId="22398"/>
    <cellStyle name="20% - Accent1 2 2 4 2 3" xfId="4659"/>
    <cellStyle name="20% - Accent1 2 2 4 2 3 2" xfId="13333"/>
    <cellStyle name="20% - Accent1 2 2 4 2 3 2 2" xfId="22399"/>
    <cellStyle name="20% - Accent1 2 2 4 2 3 3" xfId="19116"/>
    <cellStyle name="20% - Accent1 2 2 4 2 3 3 2" xfId="22400"/>
    <cellStyle name="20% - Accent1 2 2 4 2 3 4" xfId="22401"/>
    <cellStyle name="20% - Accent1 2 2 4 2 4" xfId="7551"/>
    <cellStyle name="20% - Accent1 2 2 4 2 4 2" xfId="22402"/>
    <cellStyle name="20% - Accent1 2 2 4 2 5" xfId="3470"/>
    <cellStyle name="20% - Accent1 2 2 4 2 5 2" xfId="22403"/>
    <cellStyle name="20% - Accent1 2 2 4 2 6" xfId="10442"/>
    <cellStyle name="20% - Accent1 2 2 4 2 6 2" xfId="22404"/>
    <cellStyle name="20% - Accent1 2 2 4 2 7" xfId="16225"/>
    <cellStyle name="20% - Accent1 2 2 4 2 7 2" xfId="22405"/>
    <cellStyle name="20% - Accent1 2 2 4 2 8" xfId="22406"/>
    <cellStyle name="20% - Accent1 2 2 4 3" xfId="923"/>
    <cellStyle name="20% - Accent1 2 2 4 3 2" xfId="2627"/>
    <cellStyle name="20% - Accent1 2 2 4 3 2 2" xfId="10113"/>
    <cellStyle name="20% - Accent1 2 2 4 3 2 2 2" xfId="15895"/>
    <cellStyle name="20% - Accent1 2 2 4 3 2 2 2 2" xfId="22407"/>
    <cellStyle name="20% - Accent1 2 2 4 3 2 2 3" xfId="21678"/>
    <cellStyle name="20% - Accent1 2 2 4 3 2 2 3 2" xfId="22408"/>
    <cellStyle name="20% - Accent1 2 2 4 3 2 2 4" xfId="22409"/>
    <cellStyle name="20% - Accent1 2 2 4 3 2 3" xfId="7222"/>
    <cellStyle name="20% - Accent1 2 2 4 3 2 3 2" xfId="22410"/>
    <cellStyle name="20% - Accent1 2 2 4 3 2 4" xfId="13004"/>
    <cellStyle name="20% - Accent1 2 2 4 3 2 4 2" xfId="22411"/>
    <cellStyle name="20% - Accent1 2 2 4 3 2 5" xfId="18787"/>
    <cellStyle name="20% - Accent1 2 2 4 3 2 5 2" xfId="22412"/>
    <cellStyle name="20% - Accent1 2 2 4 3 2 6" xfId="22413"/>
    <cellStyle name="20% - Accent1 2 2 4 3 3" xfId="5519"/>
    <cellStyle name="20% - Accent1 2 2 4 3 3 2" xfId="14193"/>
    <cellStyle name="20% - Accent1 2 2 4 3 3 2 2" xfId="22414"/>
    <cellStyle name="20% - Accent1 2 2 4 3 3 3" xfId="19976"/>
    <cellStyle name="20% - Accent1 2 2 4 3 3 3 2" xfId="22415"/>
    <cellStyle name="20% - Accent1 2 2 4 3 3 4" xfId="22416"/>
    <cellStyle name="20% - Accent1 2 2 4 3 4" xfId="8411"/>
    <cellStyle name="20% - Accent1 2 2 4 3 4 2" xfId="22417"/>
    <cellStyle name="20% - Accent1 2 2 4 3 5" xfId="4330"/>
    <cellStyle name="20% - Accent1 2 2 4 3 5 2" xfId="22418"/>
    <cellStyle name="20% - Accent1 2 2 4 3 6" xfId="11302"/>
    <cellStyle name="20% - Accent1 2 2 4 3 6 2" xfId="22419"/>
    <cellStyle name="20% - Accent1 2 2 4 3 7" xfId="17085"/>
    <cellStyle name="20% - Accent1 2 2 4 3 7 2" xfId="22420"/>
    <cellStyle name="20% - Accent1 2 2 4 3 8" xfId="22421"/>
    <cellStyle name="20% - Accent1 2 2 4 4" xfId="1766"/>
    <cellStyle name="20% - Accent1 2 2 4 4 2" xfId="6361"/>
    <cellStyle name="20% - Accent1 2 2 4 4 2 2" xfId="15034"/>
    <cellStyle name="20% - Accent1 2 2 4 4 2 2 2" xfId="22422"/>
    <cellStyle name="20% - Accent1 2 2 4 4 2 3" xfId="20817"/>
    <cellStyle name="20% - Accent1 2 2 4 4 2 3 2" xfId="22423"/>
    <cellStyle name="20% - Accent1 2 2 4 4 2 4" xfId="22424"/>
    <cellStyle name="20% - Accent1 2 2 4 4 3" xfId="9252"/>
    <cellStyle name="20% - Accent1 2 2 4 4 3 2" xfId="22425"/>
    <cellStyle name="20% - Accent1 2 2 4 4 4" xfId="3469"/>
    <cellStyle name="20% - Accent1 2 2 4 4 4 2" xfId="22426"/>
    <cellStyle name="20% - Accent1 2 2 4 4 5" xfId="12143"/>
    <cellStyle name="20% - Accent1 2 2 4 4 5 2" xfId="22427"/>
    <cellStyle name="20% - Accent1 2 2 4 4 6" xfId="17926"/>
    <cellStyle name="20% - Accent1 2 2 4 4 6 2" xfId="22428"/>
    <cellStyle name="20% - Accent1 2 2 4 4 7" xfId="22429"/>
    <cellStyle name="20% - Accent1 2 2 4 5" xfId="1369"/>
    <cellStyle name="20% - Accent1 2 2 4 5 2" xfId="8855"/>
    <cellStyle name="20% - Accent1 2 2 4 5 2 2" xfId="14637"/>
    <cellStyle name="20% - Accent1 2 2 4 5 2 2 2" xfId="22430"/>
    <cellStyle name="20% - Accent1 2 2 4 5 2 3" xfId="20420"/>
    <cellStyle name="20% - Accent1 2 2 4 5 2 3 2" xfId="22431"/>
    <cellStyle name="20% - Accent1 2 2 4 5 2 4" xfId="22432"/>
    <cellStyle name="20% - Accent1 2 2 4 5 3" xfId="5964"/>
    <cellStyle name="20% - Accent1 2 2 4 5 3 2" xfId="22433"/>
    <cellStyle name="20% - Accent1 2 2 4 5 4" xfId="11746"/>
    <cellStyle name="20% - Accent1 2 2 4 5 4 2" xfId="22434"/>
    <cellStyle name="20% - Accent1 2 2 4 5 5" xfId="17529"/>
    <cellStyle name="20% - Accent1 2 2 4 5 5 2" xfId="22435"/>
    <cellStyle name="20% - Accent1 2 2 4 5 6" xfId="22436"/>
    <cellStyle name="20% - Accent1 2 2 4 6" xfId="4658"/>
    <cellStyle name="20% - Accent1 2 2 4 6 2" xfId="13332"/>
    <cellStyle name="20% - Accent1 2 2 4 6 2 2" xfId="22437"/>
    <cellStyle name="20% - Accent1 2 2 4 6 3" xfId="19115"/>
    <cellStyle name="20% - Accent1 2 2 4 6 3 2" xfId="22438"/>
    <cellStyle name="20% - Accent1 2 2 4 6 4" xfId="22439"/>
    <cellStyle name="20% - Accent1 2 2 4 7" xfId="7550"/>
    <cellStyle name="20% - Accent1 2 2 4 7 2" xfId="22440"/>
    <cellStyle name="20% - Accent1 2 2 4 8" xfId="3072"/>
    <cellStyle name="20% - Accent1 2 2 4 8 2" xfId="22441"/>
    <cellStyle name="20% - Accent1 2 2 4 9" xfId="10441"/>
    <cellStyle name="20% - Accent1 2 2 4 9 2" xfId="22442"/>
    <cellStyle name="20% - Accent1 2 2 5" xfId="30"/>
    <cellStyle name="20% - Accent1 2 2 5 10" xfId="16226"/>
    <cellStyle name="20% - Accent1 2 2 5 10 2" xfId="22443"/>
    <cellStyle name="20% - Accent1 2 2 5 11" xfId="22444"/>
    <cellStyle name="20% - Accent1 2 2 5 2" xfId="31"/>
    <cellStyle name="20% - Accent1 2 2 5 2 2" xfId="1769"/>
    <cellStyle name="20% - Accent1 2 2 5 2 2 2" xfId="9255"/>
    <cellStyle name="20% - Accent1 2 2 5 2 2 2 2" xfId="15037"/>
    <cellStyle name="20% - Accent1 2 2 5 2 2 2 2 2" xfId="22445"/>
    <cellStyle name="20% - Accent1 2 2 5 2 2 2 3" xfId="20820"/>
    <cellStyle name="20% - Accent1 2 2 5 2 2 2 3 2" xfId="22446"/>
    <cellStyle name="20% - Accent1 2 2 5 2 2 2 4" xfId="22447"/>
    <cellStyle name="20% - Accent1 2 2 5 2 2 3" xfId="6364"/>
    <cellStyle name="20% - Accent1 2 2 5 2 2 3 2" xfId="22448"/>
    <cellStyle name="20% - Accent1 2 2 5 2 2 4" xfId="12146"/>
    <cellStyle name="20% - Accent1 2 2 5 2 2 4 2" xfId="22449"/>
    <cellStyle name="20% - Accent1 2 2 5 2 2 5" xfId="17929"/>
    <cellStyle name="20% - Accent1 2 2 5 2 2 5 2" xfId="22450"/>
    <cellStyle name="20% - Accent1 2 2 5 2 2 6" xfId="22451"/>
    <cellStyle name="20% - Accent1 2 2 5 2 3" xfId="4661"/>
    <cellStyle name="20% - Accent1 2 2 5 2 3 2" xfId="13335"/>
    <cellStyle name="20% - Accent1 2 2 5 2 3 2 2" xfId="22452"/>
    <cellStyle name="20% - Accent1 2 2 5 2 3 3" xfId="19118"/>
    <cellStyle name="20% - Accent1 2 2 5 2 3 3 2" xfId="22453"/>
    <cellStyle name="20% - Accent1 2 2 5 2 3 4" xfId="22454"/>
    <cellStyle name="20% - Accent1 2 2 5 2 4" xfId="7553"/>
    <cellStyle name="20% - Accent1 2 2 5 2 4 2" xfId="22455"/>
    <cellStyle name="20% - Accent1 2 2 5 2 5" xfId="3472"/>
    <cellStyle name="20% - Accent1 2 2 5 2 5 2" xfId="22456"/>
    <cellStyle name="20% - Accent1 2 2 5 2 6" xfId="10444"/>
    <cellStyle name="20% - Accent1 2 2 5 2 6 2" xfId="22457"/>
    <cellStyle name="20% - Accent1 2 2 5 2 7" xfId="16227"/>
    <cellStyle name="20% - Accent1 2 2 5 2 7 2" xfId="22458"/>
    <cellStyle name="20% - Accent1 2 2 5 2 8" xfId="22459"/>
    <cellStyle name="20% - Accent1 2 2 5 3" xfId="924"/>
    <cellStyle name="20% - Accent1 2 2 5 3 2" xfId="2628"/>
    <cellStyle name="20% - Accent1 2 2 5 3 2 2" xfId="10114"/>
    <cellStyle name="20% - Accent1 2 2 5 3 2 2 2" xfId="15896"/>
    <cellStyle name="20% - Accent1 2 2 5 3 2 2 2 2" xfId="22460"/>
    <cellStyle name="20% - Accent1 2 2 5 3 2 2 3" xfId="21679"/>
    <cellStyle name="20% - Accent1 2 2 5 3 2 2 3 2" xfId="22461"/>
    <cellStyle name="20% - Accent1 2 2 5 3 2 2 4" xfId="22462"/>
    <cellStyle name="20% - Accent1 2 2 5 3 2 3" xfId="7223"/>
    <cellStyle name="20% - Accent1 2 2 5 3 2 3 2" xfId="22463"/>
    <cellStyle name="20% - Accent1 2 2 5 3 2 4" xfId="13005"/>
    <cellStyle name="20% - Accent1 2 2 5 3 2 4 2" xfId="22464"/>
    <cellStyle name="20% - Accent1 2 2 5 3 2 5" xfId="18788"/>
    <cellStyle name="20% - Accent1 2 2 5 3 2 5 2" xfId="22465"/>
    <cellStyle name="20% - Accent1 2 2 5 3 2 6" xfId="22466"/>
    <cellStyle name="20% - Accent1 2 2 5 3 3" xfId="5520"/>
    <cellStyle name="20% - Accent1 2 2 5 3 3 2" xfId="14194"/>
    <cellStyle name="20% - Accent1 2 2 5 3 3 2 2" xfId="22467"/>
    <cellStyle name="20% - Accent1 2 2 5 3 3 3" xfId="19977"/>
    <cellStyle name="20% - Accent1 2 2 5 3 3 3 2" xfId="22468"/>
    <cellStyle name="20% - Accent1 2 2 5 3 3 4" xfId="22469"/>
    <cellStyle name="20% - Accent1 2 2 5 3 4" xfId="8412"/>
    <cellStyle name="20% - Accent1 2 2 5 3 4 2" xfId="22470"/>
    <cellStyle name="20% - Accent1 2 2 5 3 5" xfId="4331"/>
    <cellStyle name="20% - Accent1 2 2 5 3 5 2" xfId="22471"/>
    <cellStyle name="20% - Accent1 2 2 5 3 6" xfId="11303"/>
    <cellStyle name="20% - Accent1 2 2 5 3 6 2" xfId="22472"/>
    <cellStyle name="20% - Accent1 2 2 5 3 7" xfId="17086"/>
    <cellStyle name="20% - Accent1 2 2 5 3 7 2" xfId="22473"/>
    <cellStyle name="20% - Accent1 2 2 5 3 8" xfId="22474"/>
    <cellStyle name="20% - Accent1 2 2 5 4" xfId="1768"/>
    <cellStyle name="20% - Accent1 2 2 5 4 2" xfId="6363"/>
    <cellStyle name="20% - Accent1 2 2 5 4 2 2" xfId="15036"/>
    <cellStyle name="20% - Accent1 2 2 5 4 2 2 2" xfId="22475"/>
    <cellStyle name="20% - Accent1 2 2 5 4 2 3" xfId="20819"/>
    <cellStyle name="20% - Accent1 2 2 5 4 2 3 2" xfId="22476"/>
    <cellStyle name="20% - Accent1 2 2 5 4 2 4" xfId="22477"/>
    <cellStyle name="20% - Accent1 2 2 5 4 3" xfId="9254"/>
    <cellStyle name="20% - Accent1 2 2 5 4 3 2" xfId="22478"/>
    <cellStyle name="20% - Accent1 2 2 5 4 4" xfId="3471"/>
    <cellStyle name="20% - Accent1 2 2 5 4 4 2" xfId="22479"/>
    <cellStyle name="20% - Accent1 2 2 5 4 5" xfId="12145"/>
    <cellStyle name="20% - Accent1 2 2 5 4 5 2" xfId="22480"/>
    <cellStyle name="20% - Accent1 2 2 5 4 6" xfId="17928"/>
    <cellStyle name="20% - Accent1 2 2 5 4 6 2" xfId="22481"/>
    <cellStyle name="20% - Accent1 2 2 5 4 7" xfId="22482"/>
    <cellStyle name="20% - Accent1 2 2 5 5" xfId="1370"/>
    <cellStyle name="20% - Accent1 2 2 5 5 2" xfId="8856"/>
    <cellStyle name="20% - Accent1 2 2 5 5 2 2" xfId="14638"/>
    <cellStyle name="20% - Accent1 2 2 5 5 2 2 2" xfId="22483"/>
    <cellStyle name="20% - Accent1 2 2 5 5 2 3" xfId="20421"/>
    <cellStyle name="20% - Accent1 2 2 5 5 2 3 2" xfId="22484"/>
    <cellStyle name="20% - Accent1 2 2 5 5 2 4" xfId="22485"/>
    <cellStyle name="20% - Accent1 2 2 5 5 3" xfId="5965"/>
    <cellStyle name="20% - Accent1 2 2 5 5 3 2" xfId="22486"/>
    <cellStyle name="20% - Accent1 2 2 5 5 4" xfId="11747"/>
    <cellStyle name="20% - Accent1 2 2 5 5 4 2" xfId="22487"/>
    <cellStyle name="20% - Accent1 2 2 5 5 5" xfId="17530"/>
    <cellStyle name="20% - Accent1 2 2 5 5 5 2" xfId="22488"/>
    <cellStyle name="20% - Accent1 2 2 5 5 6" xfId="22489"/>
    <cellStyle name="20% - Accent1 2 2 5 6" xfId="4660"/>
    <cellStyle name="20% - Accent1 2 2 5 6 2" xfId="13334"/>
    <cellStyle name="20% - Accent1 2 2 5 6 2 2" xfId="22490"/>
    <cellStyle name="20% - Accent1 2 2 5 6 3" xfId="19117"/>
    <cellStyle name="20% - Accent1 2 2 5 6 3 2" xfId="22491"/>
    <cellStyle name="20% - Accent1 2 2 5 6 4" xfId="22492"/>
    <cellStyle name="20% - Accent1 2 2 5 7" xfId="7552"/>
    <cellStyle name="20% - Accent1 2 2 5 7 2" xfId="22493"/>
    <cellStyle name="20% - Accent1 2 2 5 8" xfId="3073"/>
    <cellStyle name="20% - Accent1 2 2 5 8 2" xfId="22494"/>
    <cellStyle name="20% - Accent1 2 2 5 9" xfId="10443"/>
    <cellStyle name="20% - Accent1 2 2 5 9 2" xfId="22495"/>
    <cellStyle name="20% - Accent1 2 2 6" xfId="32"/>
    <cellStyle name="20% - Accent1 2 2 6 2" xfId="1770"/>
    <cellStyle name="20% - Accent1 2 2 6 2 2" xfId="6365"/>
    <cellStyle name="20% - Accent1 2 2 6 2 2 2" xfId="15038"/>
    <cellStyle name="20% - Accent1 2 2 6 2 2 2 2" xfId="22496"/>
    <cellStyle name="20% - Accent1 2 2 6 2 2 3" xfId="20821"/>
    <cellStyle name="20% - Accent1 2 2 6 2 2 3 2" xfId="22497"/>
    <cellStyle name="20% - Accent1 2 2 6 2 2 4" xfId="22498"/>
    <cellStyle name="20% - Accent1 2 2 6 2 3" xfId="9256"/>
    <cellStyle name="20% - Accent1 2 2 6 2 3 2" xfId="22499"/>
    <cellStyle name="20% - Accent1 2 2 6 2 4" xfId="3473"/>
    <cellStyle name="20% - Accent1 2 2 6 2 4 2" xfId="22500"/>
    <cellStyle name="20% - Accent1 2 2 6 2 5" xfId="12147"/>
    <cellStyle name="20% - Accent1 2 2 6 2 5 2" xfId="22501"/>
    <cellStyle name="20% - Accent1 2 2 6 2 6" xfId="17930"/>
    <cellStyle name="20% - Accent1 2 2 6 2 6 2" xfId="22502"/>
    <cellStyle name="20% - Accent1 2 2 6 2 7" xfId="22503"/>
    <cellStyle name="20% - Accent1 2 2 6 3" xfId="1361"/>
    <cellStyle name="20% - Accent1 2 2 6 3 2" xfId="8847"/>
    <cellStyle name="20% - Accent1 2 2 6 3 2 2" xfId="14629"/>
    <cellStyle name="20% - Accent1 2 2 6 3 2 2 2" xfId="22504"/>
    <cellStyle name="20% - Accent1 2 2 6 3 2 3" xfId="20412"/>
    <cellStyle name="20% - Accent1 2 2 6 3 2 3 2" xfId="22505"/>
    <cellStyle name="20% - Accent1 2 2 6 3 2 4" xfId="22506"/>
    <cellStyle name="20% - Accent1 2 2 6 3 3" xfId="5956"/>
    <cellStyle name="20% - Accent1 2 2 6 3 3 2" xfId="22507"/>
    <cellStyle name="20% - Accent1 2 2 6 3 4" xfId="11738"/>
    <cellStyle name="20% - Accent1 2 2 6 3 4 2" xfId="22508"/>
    <cellStyle name="20% - Accent1 2 2 6 3 5" xfId="17521"/>
    <cellStyle name="20% - Accent1 2 2 6 3 5 2" xfId="22509"/>
    <cellStyle name="20% - Accent1 2 2 6 3 6" xfId="22510"/>
    <cellStyle name="20% - Accent1 2 2 6 4" xfId="4662"/>
    <cellStyle name="20% - Accent1 2 2 6 4 2" xfId="13336"/>
    <cellStyle name="20% - Accent1 2 2 6 4 2 2" xfId="22511"/>
    <cellStyle name="20% - Accent1 2 2 6 4 3" xfId="19119"/>
    <cellStyle name="20% - Accent1 2 2 6 4 3 2" xfId="22512"/>
    <cellStyle name="20% - Accent1 2 2 6 4 4" xfId="22513"/>
    <cellStyle name="20% - Accent1 2 2 6 5" xfId="7554"/>
    <cellStyle name="20% - Accent1 2 2 6 5 2" xfId="22514"/>
    <cellStyle name="20% - Accent1 2 2 6 6" xfId="3064"/>
    <cellStyle name="20% - Accent1 2 2 6 6 2" xfId="22515"/>
    <cellStyle name="20% - Accent1 2 2 6 7" xfId="10445"/>
    <cellStyle name="20% - Accent1 2 2 6 7 2" xfId="22516"/>
    <cellStyle name="20% - Accent1 2 2 6 8" xfId="16228"/>
    <cellStyle name="20% - Accent1 2 2 6 8 2" xfId="22517"/>
    <cellStyle name="20% - Accent1 2 2 6 9" xfId="22518"/>
    <cellStyle name="20% - Accent1 2 2 7" xfId="862"/>
    <cellStyle name="20% - Accent1 2 2 7 2" xfId="2568"/>
    <cellStyle name="20% - Accent1 2 2 7 2 2" xfId="10054"/>
    <cellStyle name="20% - Accent1 2 2 7 2 2 2" xfId="15836"/>
    <cellStyle name="20% - Accent1 2 2 7 2 2 2 2" xfId="22519"/>
    <cellStyle name="20% - Accent1 2 2 7 2 2 3" xfId="21619"/>
    <cellStyle name="20% - Accent1 2 2 7 2 2 3 2" xfId="22520"/>
    <cellStyle name="20% - Accent1 2 2 7 2 2 4" xfId="22521"/>
    <cellStyle name="20% - Accent1 2 2 7 2 3" xfId="7163"/>
    <cellStyle name="20% - Accent1 2 2 7 2 3 2" xfId="22522"/>
    <cellStyle name="20% - Accent1 2 2 7 2 4" xfId="12945"/>
    <cellStyle name="20% - Accent1 2 2 7 2 4 2" xfId="22523"/>
    <cellStyle name="20% - Accent1 2 2 7 2 5" xfId="18728"/>
    <cellStyle name="20% - Accent1 2 2 7 2 5 2" xfId="22524"/>
    <cellStyle name="20% - Accent1 2 2 7 2 6" xfId="22525"/>
    <cellStyle name="20% - Accent1 2 2 7 3" xfId="5460"/>
    <cellStyle name="20% - Accent1 2 2 7 3 2" xfId="14134"/>
    <cellStyle name="20% - Accent1 2 2 7 3 2 2" xfId="22526"/>
    <cellStyle name="20% - Accent1 2 2 7 3 3" xfId="19917"/>
    <cellStyle name="20% - Accent1 2 2 7 3 3 2" xfId="22527"/>
    <cellStyle name="20% - Accent1 2 2 7 3 4" xfId="22528"/>
    <cellStyle name="20% - Accent1 2 2 7 4" xfId="8352"/>
    <cellStyle name="20% - Accent1 2 2 7 4 2" xfId="22529"/>
    <cellStyle name="20% - Accent1 2 2 7 5" xfId="4271"/>
    <cellStyle name="20% - Accent1 2 2 7 5 2" xfId="22530"/>
    <cellStyle name="20% - Accent1 2 2 7 6" xfId="11243"/>
    <cellStyle name="20% - Accent1 2 2 7 6 2" xfId="22531"/>
    <cellStyle name="20% - Accent1 2 2 7 7" xfId="17026"/>
    <cellStyle name="20% - Accent1 2 2 7 7 2" xfId="22532"/>
    <cellStyle name="20% - Accent1 2 2 7 8" xfId="22533"/>
    <cellStyle name="20% - Accent1 2 2 8" xfId="1751"/>
    <cellStyle name="20% - Accent1 2 2 8 2" xfId="6346"/>
    <cellStyle name="20% - Accent1 2 2 8 2 2" xfId="15019"/>
    <cellStyle name="20% - Accent1 2 2 8 2 2 2" xfId="22534"/>
    <cellStyle name="20% - Accent1 2 2 8 2 3" xfId="20802"/>
    <cellStyle name="20% - Accent1 2 2 8 2 3 2" xfId="22535"/>
    <cellStyle name="20% - Accent1 2 2 8 2 4" xfId="22536"/>
    <cellStyle name="20% - Accent1 2 2 8 3" xfId="9237"/>
    <cellStyle name="20% - Accent1 2 2 8 3 2" xfId="22537"/>
    <cellStyle name="20% - Accent1 2 2 8 4" xfId="3454"/>
    <cellStyle name="20% - Accent1 2 2 8 4 2" xfId="22538"/>
    <cellStyle name="20% - Accent1 2 2 8 5" xfId="12128"/>
    <cellStyle name="20% - Accent1 2 2 8 5 2" xfId="22539"/>
    <cellStyle name="20% - Accent1 2 2 8 6" xfId="17911"/>
    <cellStyle name="20% - Accent1 2 2 8 6 2" xfId="22540"/>
    <cellStyle name="20% - Accent1 2 2 8 7" xfId="22541"/>
    <cellStyle name="20% - Accent1 2 2 9" xfId="1283"/>
    <cellStyle name="20% - Accent1 2 2 9 2" xfId="8769"/>
    <cellStyle name="20% - Accent1 2 2 9 2 2" xfId="14551"/>
    <cellStyle name="20% - Accent1 2 2 9 2 2 2" xfId="22542"/>
    <cellStyle name="20% - Accent1 2 2 9 2 3" xfId="20334"/>
    <cellStyle name="20% - Accent1 2 2 9 2 3 2" xfId="22543"/>
    <cellStyle name="20% - Accent1 2 2 9 2 4" xfId="22544"/>
    <cellStyle name="20% - Accent1 2 2 9 3" xfId="5878"/>
    <cellStyle name="20% - Accent1 2 2 9 3 2" xfId="22545"/>
    <cellStyle name="20% - Accent1 2 2 9 4" xfId="11660"/>
    <cellStyle name="20% - Accent1 2 2 9 4 2" xfId="22546"/>
    <cellStyle name="20% - Accent1 2 2 9 5" xfId="17443"/>
    <cellStyle name="20% - Accent1 2 2 9 5 2" xfId="22547"/>
    <cellStyle name="20% - Accent1 2 2 9 6" xfId="22548"/>
    <cellStyle name="20% - Accent1 2 3" xfId="33"/>
    <cellStyle name="20% - Accent1 2 3 10" xfId="7555"/>
    <cellStyle name="20% - Accent1 2 3 10 2" xfId="22549"/>
    <cellStyle name="20% - Accent1 2 3 11" xfId="2988"/>
    <cellStyle name="20% - Accent1 2 3 11 2" xfId="22550"/>
    <cellStyle name="20% - Accent1 2 3 12" xfId="10446"/>
    <cellStyle name="20% - Accent1 2 3 12 2" xfId="22551"/>
    <cellStyle name="20% - Accent1 2 3 13" xfId="16229"/>
    <cellStyle name="20% - Accent1 2 3 13 2" xfId="22552"/>
    <cellStyle name="20% - Accent1 2 3 14" xfId="22553"/>
    <cellStyle name="20% - Accent1 2 3 2" xfId="34"/>
    <cellStyle name="20% - Accent1 2 3 2 10" xfId="10447"/>
    <cellStyle name="20% - Accent1 2 3 2 10 2" xfId="22554"/>
    <cellStyle name="20% - Accent1 2 3 2 11" xfId="16230"/>
    <cellStyle name="20% - Accent1 2 3 2 11 2" xfId="22555"/>
    <cellStyle name="20% - Accent1 2 3 2 12" xfId="22556"/>
    <cellStyle name="20% - Accent1 2 3 2 2" xfId="35"/>
    <cellStyle name="20% - Accent1 2 3 2 2 10" xfId="16231"/>
    <cellStyle name="20% - Accent1 2 3 2 2 10 2" xfId="22557"/>
    <cellStyle name="20% - Accent1 2 3 2 2 11" xfId="22558"/>
    <cellStyle name="20% - Accent1 2 3 2 2 2" xfId="36"/>
    <cellStyle name="20% - Accent1 2 3 2 2 2 2" xfId="1774"/>
    <cellStyle name="20% - Accent1 2 3 2 2 2 2 2" xfId="9260"/>
    <cellStyle name="20% - Accent1 2 3 2 2 2 2 2 2" xfId="15042"/>
    <cellStyle name="20% - Accent1 2 3 2 2 2 2 2 2 2" xfId="22559"/>
    <cellStyle name="20% - Accent1 2 3 2 2 2 2 2 3" xfId="20825"/>
    <cellStyle name="20% - Accent1 2 3 2 2 2 2 2 3 2" xfId="22560"/>
    <cellStyle name="20% - Accent1 2 3 2 2 2 2 2 4" xfId="22561"/>
    <cellStyle name="20% - Accent1 2 3 2 2 2 2 3" xfId="6369"/>
    <cellStyle name="20% - Accent1 2 3 2 2 2 2 3 2" xfId="22562"/>
    <cellStyle name="20% - Accent1 2 3 2 2 2 2 4" xfId="12151"/>
    <cellStyle name="20% - Accent1 2 3 2 2 2 2 4 2" xfId="22563"/>
    <cellStyle name="20% - Accent1 2 3 2 2 2 2 5" xfId="17934"/>
    <cellStyle name="20% - Accent1 2 3 2 2 2 2 5 2" xfId="22564"/>
    <cellStyle name="20% - Accent1 2 3 2 2 2 2 6" xfId="22565"/>
    <cellStyle name="20% - Accent1 2 3 2 2 2 3" xfId="4666"/>
    <cellStyle name="20% - Accent1 2 3 2 2 2 3 2" xfId="13340"/>
    <cellStyle name="20% - Accent1 2 3 2 2 2 3 2 2" xfId="22566"/>
    <cellStyle name="20% - Accent1 2 3 2 2 2 3 3" xfId="19123"/>
    <cellStyle name="20% - Accent1 2 3 2 2 2 3 3 2" xfId="22567"/>
    <cellStyle name="20% - Accent1 2 3 2 2 2 3 4" xfId="22568"/>
    <cellStyle name="20% - Accent1 2 3 2 2 2 4" xfId="7558"/>
    <cellStyle name="20% - Accent1 2 3 2 2 2 4 2" xfId="22569"/>
    <cellStyle name="20% - Accent1 2 3 2 2 2 5" xfId="3477"/>
    <cellStyle name="20% - Accent1 2 3 2 2 2 5 2" xfId="22570"/>
    <cellStyle name="20% - Accent1 2 3 2 2 2 6" xfId="10449"/>
    <cellStyle name="20% - Accent1 2 3 2 2 2 6 2" xfId="22571"/>
    <cellStyle name="20% - Accent1 2 3 2 2 2 7" xfId="16232"/>
    <cellStyle name="20% - Accent1 2 3 2 2 2 7 2" xfId="22572"/>
    <cellStyle name="20% - Accent1 2 3 2 2 2 8" xfId="22573"/>
    <cellStyle name="20% - Accent1 2 3 2 2 3" xfId="926"/>
    <cellStyle name="20% - Accent1 2 3 2 2 3 2" xfId="2630"/>
    <cellStyle name="20% - Accent1 2 3 2 2 3 2 2" xfId="10116"/>
    <cellStyle name="20% - Accent1 2 3 2 2 3 2 2 2" xfId="15898"/>
    <cellStyle name="20% - Accent1 2 3 2 2 3 2 2 2 2" xfId="22574"/>
    <cellStyle name="20% - Accent1 2 3 2 2 3 2 2 3" xfId="21681"/>
    <cellStyle name="20% - Accent1 2 3 2 2 3 2 2 3 2" xfId="22575"/>
    <cellStyle name="20% - Accent1 2 3 2 2 3 2 2 4" xfId="22576"/>
    <cellStyle name="20% - Accent1 2 3 2 2 3 2 3" xfId="7225"/>
    <cellStyle name="20% - Accent1 2 3 2 2 3 2 3 2" xfId="22577"/>
    <cellStyle name="20% - Accent1 2 3 2 2 3 2 4" xfId="13007"/>
    <cellStyle name="20% - Accent1 2 3 2 2 3 2 4 2" xfId="22578"/>
    <cellStyle name="20% - Accent1 2 3 2 2 3 2 5" xfId="18790"/>
    <cellStyle name="20% - Accent1 2 3 2 2 3 2 5 2" xfId="22579"/>
    <cellStyle name="20% - Accent1 2 3 2 2 3 2 6" xfId="22580"/>
    <cellStyle name="20% - Accent1 2 3 2 2 3 3" xfId="5522"/>
    <cellStyle name="20% - Accent1 2 3 2 2 3 3 2" xfId="14196"/>
    <cellStyle name="20% - Accent1 2 3 2 2 3 3 2 2" xfId="22581"/>
    <cellStyle name="20% - Accent1 2 3 2 2 3 3 3" xfId="19979"/>
    <cellStyle name="20% - Accent1 2 3 2 2 3 3 3 2" xfId="22582"/>
    <cellStyle name="20% - Accent1 2 3 2 2 3 3 4" xfId="22583"/>
    <cellStyle name="20% - Accent1 2 3 2 2 3 4" xfId="8414"/>
    <cellStyle name="20% - Accent1 2 3 2 2 3 4 2" xfId="22584"/>
    <cellStyle name="20% - Accent1 2 3 2 2 3 5" xfId="4333"/>
    <cellStyle name="20% - Accent1 2 3 2 2 3 5 2" xfId="22585"/>
    <cellStyle name="20% - Accent1 2 3 2 2 3 6" xfId="11305"/>
    <cellStyle name="20% - Accent1 2 3 2 2 3 6 2" xfId="22586"/>
    <cellStyle name="20% - Accent1 2 3 2 2 3 7" xfId="17088"/>
    <cellStyle name="20% - Accent1 2 3 2 2 3 7 2" xfId="22587"/>
    <cellStyle name="20% - Accent1 2 3 2 2 3 8" xfId="22588"/>
    <cellStyle name="20% - Accent1 2 3 2 2 4" xfId="1773"/>
    <cellStyle name="20% - Accent1 2 3 2 2 4 2" xfId="6368"/>
    <cellStyle name="20% - Accent1 2 3 2 2 4 2 2" xfId="15041"/>
    <cellStyle name="20% - Accent1 2 3 2 2 4 2 2 2" xfId="22589"/>
    <cellStyle name="20% - Accent1 2 3 2 2 4 2 3" xfId="20824"/>
    <cellStyle name="20% - Accent1 2 3 2 2 4 2 3 2" xfId="22590"/>
    <cellStyle name="20% - Accent1 2 3 2 2 4 2 4" xfId="22591"/>
    <cellStyle name="20% - Accent1 2 3 2 2 4 3" xfId="9259"/>
    <cellStyle name="20% - Accent1 2 3 2 2 4 3 2" xfId="22592"/>
    <cellStyle name="20% - Accent1 2 3 2 2 4 4" xfId="3476"/>
    <cellStyle name="20% - Accent1 2 3 2 2 4 4 2" xfId="22593"/>
    <cellStyle name="20% - Accent1 2 3 2 2 4 5" xfId="12150"/>
    <cellStyle name="20% - Accent1 2 3 2 2 4 5 2" xfId="22594"/>
    <cellStyle name="20% - Accent1 2 3 2 2 4 6" xfId="17933"/>
    <cellStyle name="20% - Accent1 2 3 2 2 4 6 2" xfId="22595"/>
    <cellStyle name="20% - Accent1 2 3 2 2 4 7" xfId="22596"/>
    <cellStyle name="20% - Accent1 2 3 2 2 5" xfId="1373"/>
    <cellStyle name="20% - Accent1 2 3 2 2 5 2" xfId="8859"/>
    <cellStyle name="20% - Accent1 2 3 2 2 5 2 2" xfId="14641"/>
    <cellStyle name="20% - Accent1 2 3 2 2 5 2 2 2" xfId="22597"/>
    <cellStyle name="20% - Accent1 2 3 2 2 5 2 3" xfId="20424"/>
    <cellStyle name="20% - Accent1 2 3 2 2 5 2 3 2" xfId="22598"/>
    <cellStyle name="20% - Accent1 2 3 2 2 5 2 4" xfId="22599"/>
    <cellStyle name="20% - Accent1 2 3 2 2 5 3" xfId="5968"/>
    <cellStyle name="20% - Accent1 2 3 2 2 5 3 2" xfId="22600"/>
    <cellStyle name="20% - Accent1 2 3 2 2 5 4" xfId="11750"/>
    <cellStyle name="20% - Accent1 2 3 2 2 5 4 2" xfId="22601"/>
    <cellStyle name="20% - Accent1 2 3 2 2 5 5" xfId="17533"/>
    <cellStyle name="20% - Accent1 2 3 2 2 5 5 2" xfId="22602"/>
    <cellStyle name="20% - Accent1 2 3 2 2 5 6" xfId="22603"/>
    <cellStyle name="20% - Accent1 2 3 2 2 6" xfId="4665"/>
    <cellStyle name="20% - Accent1 2 3 2 2 6 2" xfId="13339"/>
    <cellStyle name="20% - Accent1 2 3 2 2 6 2 2" xfId="22604"/>
    <cellStyle name="20% - Accent1 2 3 2 2 6 3" xfId="19122"/>
    <cellStyle name="20% - Accent1 2 3 2 2 6 3 2" xfId="22605"/>
    <cellStyle name="20% - Accent1 2 3 2 2 6 4" xfId="22606"/>
    <cellStyle name="20% - Accent1 2 3 2 2 7" xfId="7557"/>
    <cellStyle name="20% - Accent1 2 3 2 2 7 2" xfId="22607"/>
    <cellStyle name="20% - Accent1 2 3 2 2 8" xfId="3076"/>
    <cellStyle name="20% - Accent1 2 3 2 2 8 2" xfId="22608"/>
    <cellStyle name="20% - Accent1 2 3 2 2 9" xfId="10448"/>
    <cellStyle name="20% - Accent1 2 3 2 2 9 2" xfId="22609"/>
    <cellStyle name="20% - Accent1 2 3 2 3" xfId="37"/>
    <cellStyle name="20% - Accent1 2 3 2 3 2" xfId="1775"/>
    <cellStyle name="20% - Accent1 2 3 2 3 2 2" xfId="9261"/>
    <cellStyle name="20% - Accent1 2 3 2 3 2 2 2" xfId="15043"/>
    <cellStyle name="20% - Accent1 2 3 2 3 2 2 2 2" xfId="22610"/>
    <cellStyle name="20% - Accent1 2 3 2 3 2 2 3" xfId="20826"/>
    <cellStyle name="20% - Accent1 2 3 2 3 2 2 3 2" xfId="22611"/>
    <cellStyle name="20% - Accent1 2 3 2 3 2 2 4" xfId="22612"/>
    <cellStyle name="20% - Accent1 2 3 2 3 2 3" xfId="6370"/>
    <cellStyle name="20% - Accent1 2 3 2 3 2 3 2" xfId="22613"/>
    <cellStyle name="20% - Accent1 2 3 2 3 2 4" xfId="12152"/>
    <cellStyle name="20% - Accent1 2 3 2 3 2 4 2" xfId="22614"/>
    <cellStyle name="20% - Accent1 2 3 2 3 2 5" xfId="17935"/>
    <cellStyle name="20% - Accent1 2 3 2 3 2 5 2" xfId="22615"/>
    <cellStyle name="20% - Accent1 2 3 2 3 2 6" xfId="22616"/>
    <cellStyle name="20% - Accent1 2 3 2 3 3" xfId="4667"/>
    <cellStyle name="20% - Accent1 2 3 2 3 3 2" xfId="13341"/>
    <cellStyle name="20% - Accent1 2 3 2 3 3 2 2" xfId="22617"/>
    <cellStyle name="20% - Accent1 2 3 2 3 3 3" xfId="19124"/>
    <cellStyle name="20% - Accent1 2 3 2 3 3 3 2" xfId="22618"/>
    <cellStyle name="20% - Accent1 2 3 2 3 3 4" xfId="22619"/>
    <cellStyle name="20% - Accent1 2 3 2 3 4" xfId="7559"/>
    <cellStyle name="20% - Accent1 2 3 2 3 4 2" xfId="22620"/>
    <cellStyle name="20% - Accent1 2 3 2 3 5" xfId="3478"/>
    <cellStyle name="20% - Accent1 2 3 2 3 5 2" xfId="22621"/>
    <cellStyle name="20% - Accent1 2 3 2 3 6" xfId="10450"/>
    <cellStyle name="20% - Accent1 2 3 2 3 6 2" xfId="22622"/>
    <cellStyle name="20% - Accent1 2 3 2 3 7" xfId="16233"/>
    <cellStyle name="20% - Accent1 2 3 2 3 7 2" xfId="22623"/>
    <cellStyle name="20% - Accent1 2 3 2 3 8" xfId="22624"/>
    <cellStyle name="20% - Accent1 2 3 2 4" xfId="925"/>
    <cellStyle name="20% - Accent1 2 3 2 4 2" xfId="2629"/>
    <cellStyle name="20% - Accent1 2 3 2 4 2 2" xfId="10115"/>
    <cellStyle name="20% - Accent1 2 3 2 4 2 2 2" xfId="15897"/>
    <cellStyle name="20% - Accent1 2 3 2 4 2 2 2 2" xfId="22625"/>
    <cellStyle name="20% - Accent1 2 3 2 4 2 2 3" xfId="21680"/>
    <cellStyle name="20% - Accent1 2 3 2 4 2 2 3 2" xfId="22626"/>
    <cellStyle name="20% - Accent1 2 3 2 4 2 2 4" xfId="22627"/>
    <cellStyle name="20% - Accent1 2 3 2 4 2 3" xfId="7224"/>
    <cellStyle name="20% - Accent1 2 3 2 4 2 3 2" xfId="22628"/>
    <cellStyle name="20% - Accent1 2 3 2 4 2 4" xfId="13006"/>
    <cellStyle name="20% - Accent1 2 3 2 4 2 4 2" xfId="22629"/>
    <cellStyle name="20% - Accent1 2 3 2 4 2 5" xfId="18789"/>
    <cellStyle name="20% - Accent1 2 3 2 4 2 5 2" xfId="22630"/>
    <cellStyle name="20% - Accent1 2 3 2 4 2 6" xfId="22631"/>
    <cellStyle name="20% - Accent1 2 3 2 4 3" xfId="5521"/>
    <cellStyle name="20% - Accent1 2 3 2 4 3 2" xfId="14195"/>
    <cellStyle name="20% - Accent1 2 3 2 4 3 2 2" xfId="22632"/>
    <cellStyle name="20% - Accent1 2 3 2 4 3 3" xfId="19978"/>
    <cellStyle name="20% - Accent1 2 3 2 4 3 3 2" xfId="22633"/>
    <cellStyle name="20% - Accent1 2 3 2 4 3 4" xfId="22634"/>
    <cellStyle name="20% - Accent1 2 3 2 4 4" xfId="8413"/>
    <cellStyle name="20% - Accent1 2 3 2 4 4 2" xfId="22635"/>
    <cellStyle name="20% - Accent1 2 3 2 4 5" xfId="4332"/>
    <cellStyle name="20% - Accent1 2 3 2 4 5 2" xfId="22636"/>
    <cellStyle name="20% - Accent1 2 3 2 4 6" xfId="11304"/>
    <cellStyle name="20% - Accent1 2 3 2 4 6 2" xfId="22637"/>
    <cellStyle name="20% - Accent1 2 3 2 4 7" xfId="17087"/>
    <cellStyle name="20% - Accent1 2 3 2 4 7 2" xfId="22638"/>
    <cellStyle name="20% - Accent1 2 3 2 4 8" xfId="22639"/>
    <cellStyle name="20% - Accent1 2 3 2 5" xfId="1772"/>
    <cellStyle name="20% - Accent1 2 3 2 5 2" xfId="6367"/>
    <cellStyle name="20% - Accent1 2 3 2 5 2 2" xfId="15040"/>
    <cellStyle name="20% - Accent1 2 3 2 5 2 2 2" xfId="22640"/>
    <cellStyle name="20% - Accent1 2 3 2 5 2 3" xfId="20823"/>
    <cellStyle name="20% - Accent1 2 3 2 5 2 3 2" xfId="22641"/>
    <cellStyle name="20% - Accent1 2 3 2 5 2 4" xfId="22642"/>
    <cellStyle name="20% - Accent1 2 3 2 5 3" xfId="9258"/>
    <cellStyle name="20% - Accent1 2 3 2 5 3 2" xfId="22643"/>
    <cellStyle name="20% - Accent1 2 3 2 5 4" xfId="3475"/>
    <cellStyle name="20% - Accent1 2 3 2 5 4 2" xfId="22644"/>
    <cellStyle name="20% - Accent1 2 3 2 5 5" xfId="12149"/>
    <cellStyle name="20% - Accent1 2 3 2 5 5 2" xfId="22645"/>
    <cellStyle name="20% - Accent1 2 3 2 5 6" xfId="17932"/>
    <cellStyle name="20% - Accent1 2 3 2 5 6 2" xfId="22646"/>
    <cellStyle name="20% - Accent1 2 3 2 5 7" xfId="22647"/>
    <cellStyle name="20% - Accent1 2 3 2 6" xfId="1372"/>
    <cellStyle name="20% - Accent1 2 3 2 6 2" xfId="8858"/>
    <cellStyle name="20% - Accent1 2 3 2 6 2 2" xfId="14640"/>
    <cellStyle name="20% - Accent1 2 3 2 6 2 2 2" xfId="22648"/>
    <cellStyle name="20% - Accent1 2 3 2 6 2 3" xfId="20423"/>
    <cellStyle name="20% - Accent1 2 3 2 6 2 3 2" xfId="22649"/>
    <cellStyle name="20% - Accent1 2 3 2 6 2 4" xfId="22650"/>
    <cellStyle name="20% - Accent1 2 3 2 6 3" xfId="5967"/>
    <cellStyle name="20% - Accent1 2 3 2 6 3 2" xfId="22651"/>
    <cellStyle name="20% - Accent1 2 3 2 6 4" xfId="11749"/>
    <cellStyle name="20% - Accent1 2 3 2 6 4 2" xfId="22652"/>
    <cellStyle name="20% - Accent1 2 3 2 6 5" xfId="17532"/>
    <cellStyle name="20% - Accent1 2 3 2 6 5 2" xfId="22653"/>
    <cellStyle name="20% - Accent1 2 3 2 6 6" xfId="22654"/>
    <cellStyle name="20% - Accent1 2 3 2 7" xfId="4664"/>
    <cellStyle name="20% - Accent1 2 3 2 7 2" xfId="13338"/>
    <cellStyle name="20% - Accent1 2 3 2 7 2 2" xfId="22655"/>
    <cellStyle name="20% - Accent1 2 3 2 7 3" xfId="19121"/>
    <cellStyle name="20% - Accent1 2 3 2 7 3 2" xfId="22656"/>
    <cellStyle name="20% - Accent1 2 3 2 7 4" xfId="22657"/>
    <cellStyle name="20% - Accent1 2 3 2 8" xfId="7556"/>
    <cellStyle name="20% - Accent1 2 3 2 8 2" xfId="22658"/>
    <cellStyle name="20% - Accent1 2 3 2 9" xfId="3075"/>
    <cellStyle name="20% - Accent1 2 3 2 9 2" xfId="22659"/>
    <cellStyle name="20% - Accent1 2 3 3" xfId="38"/>
    <cellStyle name="20% - Accent1 2 3 3 10" xfId="16234"/>
    <cellStyle name="20% - Accent1 2 3 3 10 2" xfId="22660"/>
    <cellStyle name="20% - Accent1 2 3 3 11" xfId="22661"/>
    <cellStyle name="20% - Accent1 2 3 3 2" xfId="39"/>
    <cellStyle name="20% - Accent1 2 3 3 2 2" xfId="1777"/>
    <cellStyle name="20% - Accent1 2 3 3 2 2 2" xfId="9263"/>
    <cellStyle name="20% - Accent1 2 3 3 2 2 2 2" xfId="15045"/>
    <cellStyle name="20% - Accent1 2 3 3 2 2 2 2 2" xfId="22662"/>
    <cellStyle name="20% - Accent1 2 3 3 2 2 2 3" xfId="20828"/>
    <cellStyle name="20% - Accent1 2 3 3 2 2 2 3 2" xfId="22663"/>
    <cellStyle name="20% - Accent1 2 3 3 2 2 2 4" xfId="22664"/>
    <cellStyle name="20% - Accent1 2 3 3 2 2 3" xfId="6372"/>
    <cellStyle name="20% - Accent1 2 3 3 2 2 3 2" xfId="22665"/>
    <cellStyle name="20% - Accent1 2 3 3 2 2 4" xfId="12154"/>
    <cellStyle name="20% - Accent1 2 3 3 2 2 4 2" xfId="22666"/>
    <cellStyle name="20% - Accent1 2 3 3 2 2 5" xfId="17937"/>
    <cellStyle name="20% - Accent1 2 3 3 2 2 5 2" xfId="22667"/>
    <cellStyle name="20% - Accent1 2 3 3 2 2 6" xfId="22668"/>
    <cellStyle name="20% - Accent1 2 3 3 2 3" xfId="4669"/>
    <cellStyle name="20% - Accent1 2 3 3 2 3 2" xfId="13343"/>
    <cellStyle name="20% - Accent1 2 3 3 2 3 2 2" xfId="22669"/>
    <cellStyle name="20% - Accent1 2 3 3 2 3 3" xfId="19126"/>
    <cellStyle name="20% - Accent1 2 3 3 2 3 3 2" xfId="22670"/>
    <cellStyle name="20% - Accent1 2 3 3 2 3 4" xfId="22671"/>
    <cellStyle name="20% - Accent1 2 3 3 2 4" xfId="7561"/>
    <cellStyle name="20% - Accent1 2 3 3 2 4 2" xfId="22672"/>
    <cellStyle name="20% - Accent1 2 3 3 2 5" xfId="3480"/>
    <cellStyle name="20% - Accent1 2 3 3 2 5 2" xfId="22673"/>
    <cellStyle name="20% - Accent1 2 3 3 2 6" xfId="10452"/>
    <cellStyle name="20% - Accent1 2 3 3 2 6 2" xfId="22674"/>
    <cellStyle name="20% - Accent1 2 3 3 2 7" xfId="16235"/>
    <cellStyle name="20% - Accent1 2 3 3 2 7 2" xfId="22675"/>
    <cellStyle name="20% - Accent1 2 3 3 2 8" xfId="22676"/>
    <cellStyle name="20% - Accent1 2 3 3 3" xfId="927"/>
    <cellStyle name="20% - Accent1 2 3 3 3 2" xfId="2631"/>
    <cellStyle name="20% - Accent1 2 3 3 3 2 2" xfId="10117"/>
    <cellStyle name="20% - Accent1 2 3 3 3 2 2 2" xfId="15899"/>
    <cellStyle name="20% - Accent1 2 3 3 3 2 2 2 2" xfId="22677"/>
    <cellStyle name="20% - Accent1 2 3 3 3 2 2 3" xfId="21682"/>
    <cellStyle name="20% - Accent1 2 3 3 3 2 2 3 2" xfId="22678"/>
    <cellStyle name="20% - Accent1 2 3 3 3 2 2 4" xfId="22679"/>
    <cellStyle name="20% - Accent1 2 3 3 3 2 3" xfId="7226"/>
    <cellStyle name="20% - Accent1 2 3 3 3 2 3 2" xfId="22680"/>
    <cellStyle name="20% - Accent1 2 3 3 3 2 4" xfId="13008"/>
    <cellStyle name="20% - Accent1 2 3 3 3 2 4 2" xfId="22681"/>
    <cellStyle name="20% - Accent1 2 3 3 3 2 5" xfId="18791"/>
    <cellStyle name="20% - Accent1 2 3 3 3 2 5 2" xfId="22682"/>
    <cellStyle name="20% - Accent1 2 3 3 3 2 6" xfId="22683"/>
    <cellStyle name="20% - Accent1 2 3 3 3 3" xfId="5523"/>
    <cellStyle name="20% - Accent1 2 3 3 3 3 2" xfId="14197"/>
    <cellStyle name="20% - Accent1 2 3 3 3 3 2 2" xfId="22684"/>
    <cellStyle name="20% - Accent1 2 3 3 3 3 3" xfId="19980"/>
    <cellStyle name="20% - Accent1 2 3 3 3 3 3 2" xfId="22685"/>
    <cellStyle name="20% - Accent1 2 3 3 3 3 4" xfId="22686"/>
    <cellStyle name="20% - Accent1 2 3 3 3 4" xfId="8415"/>
    <cellStyle name="20% - Accent1 2 3 3 3 4 2" xfId="22687"/>
    <cellStyle name="20% - Accent1 2 3 3 3 5" xfId="4334"/>
    <cellStyle name="20% - Accent1 2 3 3 3 5 2" xfId="22688"/>
    <cellStyle name="20% - Accent1 2 3 3 3 6" xfId="11306"/>
    <cellStyle name="20% - Accent1 2 3 3 3 6 2" xfId="22689"/>
    <cellStyle name="20% - Accent1 2 3 3 3 7" xfId="17089"/>
    <cellStyle name="20% - Accent1 2 3 3 3 7 2" xfId="22690"/>
    <cellStyle name="20% - Accent1 2 3 3 3 8" xfId="22691"/>
    <cellStyle name="20% - Accent1 2 3 3 4" xfId="1776"/>
    <cellStyle name="20% - Accent1 2 3 3 4 2" xfId="6371"/>
    <cellStyle name="20% - Accent1 2 3 3 4 2 2" xfId="15044"/>
    <cellStyle name="20% - Accent1 2 3 3 4 2 2 2" xfId="22692"/>
    <cellStyle name="20% - Accent1 2 3 3 4 2 3" xfId="20827"/>
    <cellStyle name="20% - Accent1 2 3 3 4 2 3 2" xfId="22693"/>
    <cellStyle name="20% - Accent1 2 3 3 4 2 4" xfId="22694"/>
    <cellStyle name="20% - Accent1 2 3 3 4 3" xfId="9262"/>
    <cellStyle name="20% - Accent1 2 3 3 4 3 2" xfId="22695"/>
    <cellStyle name="20% - Accent1 2 3 3 4 4" xfId="3479"/>
    <cellStyle name="20% - Accent1 2 3 3 4 4 2" xfId="22696"/>
    <cellStyle name="20% - Accent1 2 3 3 4 5" xfId="12153"/>
    <cellStyle name="20% - Accent1 2 3 3 4 5 2" xfId="22697"/>
    <cellStyle name="20% - Accent1 2 3 3 4 6" xfId="17936"/>
    <cellStyle name="20% - Accent1 2 3 3 4 6 2" xfId="22698"/>
    <cellStyle name="20% - Accent1 2 3 3 4 7" xfId="22699"/>
    <cellStyle name="20% - Accent1 2 3 3 5" xfId="1374"/>
    <cellStyle name="20% - Accent1 2 3 3 5 2" xfId="8860"/>
    <cellStyle name="20% - Accent1 2 3 3 5 2 2" xfId="14642"/>
    <cellStyle name="20% - Accent1 2 3 3 5 2 2 2" xfId="22700"/>
    <cellStyle name="20% - Accent1 2 3 3 5 2 3" xfId="20425"/>
    <cellStyle name="20% - Accent1 2 3 3 5 2 3 2" xfId="22701"/>
    <cellStyle name="20% - Accent1 2 3 3 5 2 4" xfId="22702"/>
    <cellStyle name="20% - Accent1 2 3 3 5 3" xfId="5969"/>
    <cellStyle name="20% - Accent1 2 3 3 5 3 2" xfId="22703"/>
    <cellStyle name="20% - Accent1 2 3 3 5 4" xfId="11751"/>
    <cellStyle name="20% - Accent1 2 3 3 5 4 2" xfId="22704"/>
    <cellStyle name="20% - Accent1 2 3 3 5 5" xfId="17534"/>
    <cellStyle name="20% - Accent1 2 3 3 5 5 2" xfId="22705"/>
    <cellStyle name="20% - Accent1 2 3 3 5 6" xfId="22706"/>
    <cellStyle name="20% - Accent1 2 3 3 6" xfId="4668"/>
    <cellStyle name="20% - Accent1 2 3 3 6 2" xfId="13342"/>
    <cellStyle name="20% - Accent1 2 3 3 6 2 2" xfId="22707"/>
    <cellStyle name="20% - Accent1 2 3 3 6 3" xfId="19125"/>
    <cellStyle name="20% - Accent1 2 3 3 6 3 2" xfId="22708"/>
    <cellStyle name="20% - Accent1 2 3 3 6 4" xfId="22709"/>
    <cellStyle name="20% - Accent1 2 3 3 7" xfId="7560"/>
    <cellStyle name="20% - Accent1 2 3 3 7 2" xfId="22710"/>
    <cellStyle name="20% - Accent1 2 3 3 8" xfId="3077"/>
    <cellStyle name="20% - Accent1 2 3 3 8 2" xfId="22711"/>
    <cellStyle name="20% - Accent1 2 3 3 9" xfId="10451"/>
    <cellStyle name="20% - Accent1 2 3 3 9 2" xfId="22712"/>
    <cellStyle name="20% - Accent1 2 3 4" xfId="40"/>
    <cellStyle name="20% - Accent1 2 3 4 10" xfId="16236"/>
    <cellStyle name="20% - Accent1 2 3 4 10 2" xfId="22713"/>
    <cellStyle name="20% - Accent1 2 3 4 11" xfId="22714"/>
    <cellStyle name="20% - Accent1 2 3 4 2" xfId="41"/>
    <cellStyle name="20% - Accent1 2 3 4 2 2" xfId="1779"/>
    <cellStyle name="20% - Accent1 2 3 4 2 2 2" xfId="9265"/>
    <cellStyle name="20% - Accent1 2 3 4 2 2 2 2" xfId="15047"/>
    <cellStyle name="20% - Accent1 2 3 4 2 2 2 2 2" xfId="22715"/>
    <cellStyle name="20% - Accent1 2 3 4 2 2 2 3" xfId="20830"/>
    <cellStyle name="20% - Accent1 2 3 4 2 2 2 3 2" xfId="22716"/>
    <cellStyle name="20% - Accent1 2 3 4 2 2 2 4" xfId="22717"/>
    <cellStyle name="20% - Accent1 2 3 4 2 2 3" xfId="6374"/>
    <cellStyle name="20% - Accent1 2 3 4 2 2 3 2" xfId="22718"/>
    <cellStyle name="20% - Accent1 2 3 4 2 2 4" xfId="12156"/>
    <cellStyle name="20% - Accent1 2 3 4 2 2 4 2" xfId="22719"/>
    <cellStyle name="20% - Accent1 2 3 4 2 2 5" xfId="17939"/>
    <cellStyle name="20% - Accent1 2 3 4 2 2 5 2" xfId="22720"/>
    <cellStyle name="20% - Accent1 2 3 4 2 2 6" xfId="22721"/>
    <cellStyle name="20% - Accent1 2 3 4 2 3" xfId="4671"/>
    <cellStyle name="20% - Accent1 2 3 4 2 3 2" xfId="13345"/>
    <cellStyle name="20% - Accent1 2 3 4 2 3 2 2" xfId="22722"/>
    <cellStyle name="20% - Accent1 2 3 4 2 3 3" xfId="19128"/>
    <cellStyle name="20% - Accent1 2 3 4 2 3 3 2" xfId="22723"/>
    <cellStyle name="20% - Accent1 2 3 4 2 3 4" xfId="22724"/>
    <cellStyle name="20% - Accent1 2 3 4 2 4" xfId="7563"/>
    <cellStyle name="20% - Accent1 2 3 4 2 4 2" xfId="22725"/>
    <cellStyle name="20% - Accent1 2 3 4 2 5" xfId="3482"/>
    <cellStyle name="20% - Accent1 2 3 4 2 5 2" xfId="22726"/>
    <cellStyle name="20% - Accent1 2 3 4 2 6" xfId="10454"/>
    <cellStyle name="20% - Accent1 2 3 4 2 6 2" xfId="22727"/>
    <cellStyle name="20% - Accent1 2 3 4 2 7" xfId="16237"/>
    <cellStyle name="20% - Accent1 2 3 4 2 7 2" xfId="22728"/>
    <cellStyle name="20% - Accent1 2 3 4 2 8" xfId="22729"/>
    <cellStyle name="20% - Accent1 2 3 4 3" xfId="928"/>
    <cellStyle name="20% - Accent1 2 3 4 3 2" xfId="2632"/>
    <cellStyle name="20% - Accent1 2 3 4 3 2 2" xfId="10118"/>
    <cellStyle name="20% - Accent1 2 3 4 3 2 2 2" xfId="15900"/>
    <cellStyle name="20% - Accent1 2 3 4 3 2 2 2 2" xfId="22730"/>
    <cellStyle name="20% - Accent1 2 3 4 3 2 2 3" xfId="21683"/>
    <cellStyle name="20% - Accent1 2 3 4 3 2 2 3 2" xfId="22731"/>
    <cellStyle name="20% - Accent1 2 3 4 3 2 2 4" xfId="22732"/>
    <cellStyle name="20% - Accent1 2 3 4 3 2 3" xfId="7227"/>
    <cellStyle name="20% - Accent1 2 3 4 3 2 3 2" xfId="22733"/>
    <cellStyle name="20% - Accent1 2 3 4 3 2 4" xfId="13009"/>
    <cellStyle name="20% - Accent1 2 3 4 3 2 4 2" xfId="22734"/>
    <cellStyle name="20% - Accent1 2 3 4 3 2 5" xfId="18792"/>
    <cellStyle name="20% - Accent1 2 3 4 3 2 5 2" xfId="22735"/>
    <cellStyle name="20% - Accent1 2 3 4 3 2 6" xfId="22736"/>
    <cellStyle name="20% - Accent1 2 3 4 3 3" xfId="5524"/>
    <cellStyle name="20% - Accent1 2 3 4 3 3 2" xfId="14198"/>
    <cellStyle name="20% - Accent1 2 3 4 3 3 2 2" xfId="22737"/>
    <cellStyle name="20% - Accent1 2 3 4 3 3 3" xfId="19981"/>
    <cellStyle name="20% - Accent1 2 3 4 3 3 3 2" xfId="22738"/>
    <cellStyle name="20% - Accent1 2 3 4 3 3 4" xfId="22739"/>
    <cellStyle name="20% - Accent1 2 3 4 3 4" xfId="8416"/>
    <cellStyle name="20% - Accent1 2 3 4 3 4 2" xfId="22740"/>
    <cellStyle name="20% - Accent1 2 3 4 3 5" xfId="4335"/>
    <cellStyle name="20% - Accent1 2 3 4 3 5 2" xfId="22741"/>
    <cellStyle name="20% - Accent1 2 3 4 3 6" xfId="11307"/>
    <cellStyle name="20% - Accent1 2 3 4 3 6 2" xfId="22742"/>
    <cellStyle name="20% - Accent1 2 3 4 3 7" xfId="17090"/>
    <cellStyle name="20% - Accent1 2 3 4 3 7 2" xfId="22743"/>
    <cellStyle name="20% - Accent1 2 3 4 3 8" xfId="22744"/>
    <cellStyle name="20% - Accent1 2 3 4 4" xfId="1778"/>
    <cellStyle name="20% - Accent1 2 3 4 4 2" xfId="6373"/>
    <cellStyle name="20% - Accent1 2 3 4 4 2 2" xfId="15046"/>
    <cellStyle name="20% - Accent1 2 3 4 4 2 2 2" xfId="22745"/>
    <cellStyle name="20% - Accent1 2 3 4 4 2 3" xfId="20829"/>
    <cellStyle name="20% - Accent1 2 3 4 4 2 3 2" xfId="22746"/>
    <cellStyle name="20% - Accent1 2 3 4 4 2 4" xfId="22747"/>
    <cellStyle name="20% - Accent1 2 3 4 4 3" xfId="9264"/>
    <cellStyle name="20% - Accent1 2 3 4 4 3 2" xfId="22748"/>
    <cellStyle name="20% - Accent1 2 3 4 4 4" xfId="3481"/>
    <cellStyle name="20% - Accent1 2 3 4 4 4 2" xfId="22749"/>
    <cellStyle name="20% - Accent1 2 3 4 4 5" xfId="12155"/>
    <cellStyle name="20% - Accent1 2 3 4 4 5 2" xfId="22750"/>
    <cellStyle name="20% - Accent1 2 3 4 4 6" xfId="17938"/>
    <cellStyle name="20% - Accent1 2 3 4 4 6 2" xfId="22751"/>
    <cellStyle name="20% - Accent1 2 3 4 4 7" xfId="22752"/>
    <cellStyle name="20% - Accent1 2 3 4 5" xfId="1375"/>
    <cellStyle name="20% - Accent1 2 3 4 5 2" xfId="8861"/>
    <cellStyle name="20% - Accent1 2 3 4 5 2 2" xfId="14643"/>
    <cellStyle name="20% - Accent1 2 3 4 5 2 2 2" xfId="22753"/>
    <cellStyle name="20% - Accent1 2 3 4 5 2 3" xfId="20426"/>
    <cellStyle name="20% - Accent1 2 3 4 5 2 3 2" xfId="22754"/>
    <cellStyle name="20% - Accent1 2 3 4 5 2 4" xfId="22755"/>
    <cellStyle name="20% - Accent1 2 3 4 5 3" xfId="5970"/>
    <cellStyle name="20% - Accent1 2 3 4 5 3 2" xfId="22756"/>
    <cellStyle name="20% - Accent1 2 3 4 5 4" xfId="11752"/>
    <cellStyle name="20% - Accent1 2 3 4 5 4 2" xfId="22757"/>
    <cellStyle name="20% - Accent1 2 3 4 5 5" xfId="17535"/>
    <cellStyle name="20% - Accent1 2 3 4 5 5 2" xfId="22758"/>
    <cellStyle name="20% - Accent1 2 3 4 5 6" xfId="22759"/>
    <cellStyle name="20% - Accent1 2 3 4 6" xfId="4670"/>
    <cellStyle name="20% - Accent1 2 3 4 6 2" xfId="13344"/>
    <cellStyle name="20% - Accent1 2 3 4 6 2 2" xfId="22760"/>
    <cellStyle name="20% - Accent1 2 3 4 6 3" xfId="19127"/>
    <cellStyle name="20% - Accent1 2 3 4 6 3 2" xfId="22761"/>
    <cellStyle name="20% - Accent1 2 3 4 6 4" xfId="22762"/>
    <cellStyle name="20% - Accent1 2 3 4 7" xfId="7562"/>
    <cellStyle name="20% - Accent1 2 3 4 7 2" xfId="22763"/>
    <cellStyle name="20% - Accent1 2 3 4 8" xfId="3078"/>
    <cellStyle name="20% - Accent1 2 3 4 8 2" xfId="22764"/>
    <cellStyle name="20% - Accent1 2 3 4 9" xfId="10453"/>
    <cellStyle name="20% - Accent1 2 3 4 9 2" xfId="22765"/>
    <cellStyle name="20% - Accent1 2 3 5" xfId="42"/>
    <cellStyle name="20% - Accent1 2 3 5 2" xfId="1780"/>
    <cellStyle name="20% - Accent1 2 3 5 2 2" xfId="6375"/>
    <cellStyle name="20% - Accent1 2 3 5 2 2 2" xfId="15048"/>
    <cellStyle name="20% - Accent1 2 3 5 2 2 2 2" xfId="22766"/>
    <cellStyle name="20% - Accent1 2 3 5 2 2 3" xfId="20831"/>
    <cellStyle name="20% - Accent1 2 3 5 2 2 3 2" xfId="22767"/>
    <cellStyle name="20% - Accent1 2 3 5 2 2 4" xfId="22768"/>
    <cellStyle name="20% - Accent1 2 3 5 2 3" xfId="9266"/>
    <cellStyle name="20% - Accent1 2 3 5 2 3 2" xfId="22769"/>
    <cellStyle name="20% - Accent1 2 3 5 2 4" xfId="3483"/>
    <cellStyle name="20% - Accent1 2 3 5 2 4 2" xfId="22770"/>
    <cellStyle name="20% - Accent1 2 3 5 2 5" xfId="12157"/>
    <cellStyle name="20% - Accent1 2 3 5 2 5 2" xfId="22771"/>
    <cellStyle name="20% - Accent1 2 3 5 2 6" xfId="17940"/>
    <cellStyle name="20% - Accent1 2 3 5 2 6 2" xfId="22772"/>
    <cellStyle name="20% - Accent1 2 3 5 2 7" xfId="22773"/>
    <cellStyle name="20% - Accent1 2 3 5 3" xfId="1371"/>
    <cellStyle name="20% - Accent1 2 3 5 3 2" xfId="8857"/>
    <cellStyle name="20% - Accent1 2 3 5 3 2 2" xfId="14639"/>
    <cellStyle name="20% - Accent1 2 3 5 3 2 2 2" xfId="22774"/>
    <cellStyle name="20% - Accent1 2 3 5 3 2 3" xfId="20422"/>
    <cellStyle name="20% - Accent1 2 3 5 3 2 3 2" xfId="22775"/>
    <cellStyle name="20% - Accent1 2 3 5 3 2 4" xfId="22776"/>
    <cellStyle name="20% - Accent1 2 3 5 3 3" xfId="5966"/>
    <cellStyle name="20% - Accent1 2 3 5 3 3 2" xfId="22777"/>
    <cellStyle name="20% - Accent1 2 3 5 3 4" xfId="11748"/>
    <cellStyle name="20% - Accent1 2 3 5 3 4 2" xfId="22778"/>
    <cellStyle name="20% - Accent1 2 3 5 3 5" xfId="17531"/>
    <cellStyle name="20% - Accent1 2 3 5 3 5 2" xfId="22779"/>
    <cellStyle name="20% - Accent1 2 3 5 3 6" xfId="22780"/>
    <cellStyle name="20% - Accent1 2 3 5 4" xfId="4672"/>
    <cellStyle name="20% - Accent1 2 3 5 4 2" xfId="13346"/>
    <cellStyle name="20% - Accent1 2 3 5 4 2 2" xfId="22781"/>
    <cellStyle name="20% - Accent1 2 3 5 4 3" xfId="19129"/>
    <cellStyle name="20% - Accent1 2 3 5 4 3 2" xfId="22782"/>
    <cellStyle name="20% - Accent1 2 3 5 4 4" xfId="22783"/>
    <cellStyle name="20% - Accent1 2 3 5 5" xfId="7564"/>
    <cellStyle name="20% - Accent1 2 3 5 5 2" xfId="22784"/>
    <cellStyle name="20% - Accent1 2 3 5 6" xfId="3074"/>
    <cellStyle name="20% - Accent1 2 3 5 6 2" xfId="22785"/>
    <cellStyle name="20% - Accent1 2 3 5 7" xfId="10455"/>
    <cellStyle name="20% - Accent1 2 3 5 7 2" xfId="22786"/>
    <cellStyle name="20% - Accent1 2 3 5 8" xfId="16238"/>
    <cellStyle name="20% - Accent1 2 3 5 8 2" xfId="22787"/>
    <cellStyle name="20% - Accent1 2 3 5 9" xfId="22788"/>
    <cellStyle name="20% - Accent1 2 3 6" xfId="881"/>
    <cellStyle name="20% - Accent1 2 3 6 2" xfId="2587"/>
    <cellStyle name="20% - Accent1 2 3 6 2 2" xfId="10073"/>
    <cellStyle name="20% - Accent1 2 3 6 2 2 2" xfId="15855"/>
    <cellStyle name="20% - Accent1 2 3 6 2 2 2 2" xfId="22789"/>
    <cellStyle name="20% - Accent1 2 3 6 2 2 3" xfId="21638"/>
    <cellStyle name="20% - Accent1 2 3 6 2 2 3 2" xfId="22790"/>
    <cellStyle name="20% - Accent1 2 3 6 2 2 4" xfId="22791"/>
    <cellStyle name="20% - Accent1 2 3 6 2 3" xfId="7182"/>
    <cellStyle name="20% - Accent1 2 3 6 2 3 2" xfId="22792"/>
    <cellStyle name="20% - Accent1 2 3 6 2 4" xfId="12964"/>
    <cellStyle name="20% - Accent1 2 3 6 2 4 2" xfId="22793"/>
    <cellStyle name="20% - Accent1 2 3 6 2 5" xfId="18747"/>
    <cellStyle name="20% - Accent1 2 3 6 2 5 2" xfId="22794"/>
    <cellStyle name="20% - Accent1 2 3 6 2 6" xfId="22795"/>
    <cellStyle name="20% - Accent1 2 3 6 3" xfId="5479"/>
    <cellStyle name="20% - Accent1 2 3 6 3 2" xfId="14153"/>
    <cellStyle name="20% - Accent1 2 3 6 3 2 2" xfId="22796"/>
    <cellStyle name="20% - Accent1 2 3 6 3 3" xfId="19936"/>
    <cellStyle name="20% - Accent1 2 3 6 3 3 2" xfId="22797"/>
    <cellStyle name="20% - Accent1 2 3 6 3 4" xfId="22798"/>
    <cellStyle name="20% - Accent1 2 3 6 4" xfId="8371"/>
    <cellStyle name="20% - Accent1 2 3 6 4 2" xfId="22799"/>
    <cellStyle name="20% - Accent1 2 3 6 5" xfId="4290"/>
    <cellStyle name="20% - Accent1 2 3 6 5 2" xfId="22800"/>
    <cellStyle name="20% - Accent1 2 3 6 6" xfId="11262"/>
    <cellStyle name="20% - Accent1 2 3 6 6 2" xfId="22801"/>
    <cellStyle name="20% - Accent1 2 3 6 7" xfId="17045"/>
    <cellStyle name="20% - Accent1 2 3 6 7 2" xfId="22802"/>
    <cellStyle name="20% - Accent1 2 3 6 8" xfId="22803"/>
    <cellStyle name="20% - Accent1 2 3 7" xfId="1771"/>
    <cellStyle name="20% - Accent1 2 3 7 2" xfId="6366"/>
    <cellStyle name="20% - Accent1 2 3 7 2 2" xfId="15039"/>
    <cellStyle name="20% - Accent1 2 3 7 2 2 2" xfId="22804"/>
    <cellStyle name="20% - Accent1 2 3 7 2 3" xfId="20822"/>
    <cellStyle name="20% - Accent1 2 3 7 2 3 2" xfId="22805"/>
    <cellStyle name="20% - Accent1 2 3 7 2 4" xfId="22806"/>
    <cellStyle name="20% - Accent1 2 3 7 3" xfId="9257"/>
    <cellStyle name="20% - Accent1 2 3 7 3 2" xfId="22807"/>
    <cellStyle name="20% - Accent1 2 3 7 4" xfId="3474"/>
    <cellStyle name="20% - Accent1 2 3 7 4 2" xfId="22808"/>
    <cellStyle name="20% - Accent1 2 3 7 5" xfId="12148"/>
    <cellStyle name="20% - Accent1 2 3 7 5 2" xfId="22809"/>
    <cellStyle name="20% - Accent1 2 3 7 6" xfId="17931"/>
    <cellStyle name="20% - Accent1 2 3 7 6 2" xfId="22810"/>
    <cellStyle name="20% - Accent1 2 3 7 7" xfId="22811"/>
    <cellStyle name="20% - Accent1 2 3 8" xfId="1285"/>
    <cellStyle name="20% - Accent1 2 3 8 2" xfId="8771"/>
    <cellStyle name="20% - Accent1 2 3 8 2 2" xfId="14553"/>
    <cellStyle name="20% - Accent1 2 3 8 2 2 2" xfId="22812"/>
    <cellStyle name="20% - Accent1 2 3 8 2 3" xfId="20336"/>
    <cellStyle name="20% - Accent1 2 3 8 2 3 2" xfId="22813"/>
    <cellStyle name="20% - Accent1 2 3 8 2 4" xfId="22814"/>
    <cellStyle name="20% - Accent1 2 3 8 3" xfId="5880"/>
    <cellStyle name="20% - Accent1 2 3 8 3 2" xfId="22815"/>
    <cellStyle name="20% - Accent1 2 3 8 4" xfId="11662"/>
    <cellStyle name="20% - Accent1 2 3 8 4 2" xfId="22816"/>
    <cellStyle name="20% - Accent1 2 3 8 5" xfId="17445"/>
    <cellStyle name="20% - Accent1 2 3 8 5 2" xfId="22817"/>
    <cellStyle name="20% - Accent1 2 3 8 6" xfId="22818"/>
    <cellStyle name="20% - Accent1 2 3 9" xfId="4663"/>
    <cellStyle name="20% - Accent1 2 3 9 2" xfId="13337"/>
    <cellStyle name="20% - Accent1 2 3 9 2 2" xfId="22819"/>
    <cellStyle name="20% - Accent1 2 3 9 3" xfId="19120"/>
    <cellStyle name="20% - Accent1 2 3 9 3 2" xfId="22820"/>
    <cellStyle name="20% - Accent1 2 3 9 4" xfId="22821"/>
    <cellStyle name="20% - Accent1 2 4" xfId="43"/>
    <cellStyle name="20% - Accent1 2 4 10" xfId="10456"/>
    <cellStyle name="20% - Accent1 2 4 10 2" xfId="22822"/>
    <cellStyle name="20% - Accent1 2 4 11" xfId="16239"/>
    <cellStyle name="20% - Accent1 2 4 11 2" xfId="22823"/>
    <cellStyle name="20% - Accent1 2 4 12" xfId="22824"/>
    <cellStyle name="20% - Accent1 2 4 2" xfId="44"/>
    <cellStyle name="20% - Accent1 2 4 2 10" xfId="16240"/>
    <cellStyle name="20% - Accent1 2 4 2 10 2" xfId="22825"/>
    <cellStyle name="20% - Accent1 2 4 2 11" xfId="22826"/>
    <cellStyle name="20% - Accent1 2 4 2 2" xfId="45"/>
    <cellStyle name="20% - Accent1 2 4 2 2 2" xfId="1783"/>
    <cellStyle name="20% - Accent1 2 4 2 2 2 2" xfId="9269"/>
    <cellStyle name="20% - Accent1 2 4 2 2 2 2 2" xfId="15051"/>
    <cellStyle name="20% - Accent1 2 4 2 2 2 2 2 2" xfId="22827"/>
    <cellStyle name="20% - Accent1 2 4 2 2 2 2 3" xfId="20834"/>
    <cellStyle name="20% - Accent1 2 4 2 2 2 2 3 2" xfId="22828"/>
    <cellStyle name="20% - Accent1 2 4 2 2 2 2 4" xfId="22829"/>
    <cellStyle name="20% - Accent1 2 4 2 2 2 3" xfId="6378"/>
    <cellStyle name="20% - Accent1 2 4 2 2 2 3 2" xfId="22830"/>
    <cellStyle name="20% - Accent1 2 4 2 2 2 4" xfId="12160"/>
    <cellStyle name="20% - Accent1 2 4 2 2 2 4 2" xfId="22831"/>
    <cellStyle name="20% - Accent1 2 4 2 2 2 5" xfId="17943"/>
    <cellStyle name="20% - Accent1 2 4 2 2 2 5 2" xfId="22832"/>
    <cellStyle name="20% - Accent1 2 4 2 2 2 6" xfId="22833"/>
    <cellStyle name="20% - Accent1 2 4 2 2 3" xfId="4675"/>
    <cellStyle name="20% - Accent1 2 4 2 2 3 2" xfId="13349"/>
    <cellStyle name="20% - Accent1 2 4 2 2 3 2 2" xfId="22834"/>
    <cellStyle name="20% - Accent1 2 4 2 2 3 3" xfId="19132"/>
    <cellStyle name="20% - Accent1 2 4 2 2 3 3 2" xfId="22835"/>
    <cellStyle name="20% - Accent1 2 4 2 2 3 4" xfId="22836"/>
    <cellStyle name="20% - Accent1 2 4 2 2 4" xfId="7567"/>
    <cellStyle name="20% - Accent1 2 4 2 2 4 2" xfId="22837"/>
    <cellStyle name="20% - Accent1 2 4 2 2 5" xfId="3486"/>
    <cellStyle name="20% - Accent1 2 4 2 2 5 2" xfId="22838"/>
    <cellStyle name="20% - Accent1 2 4 2 2 6" xfId="10458"/>
    <cellStyle name="20% - Accent1 2 4 2 2 6 2" xfId="22839"/>
    <cellStyle name="20% - Accent1 2 4 2 2 7" xfId="16241"/>
    <cellStyle name="20% - Accent1 2 4 2 2 7 2" xfId="22840"/>
    <cellStyle name="20% - Accent1 2 4 2 2 8" xfId="22841"/>
    <cellStyle name="20% - Accent1 2 4 2 3" xfId="930"/>
    <cellStyle name="20% - Accent1 2 4 2 3 2" xfId="2634"/>
    <cellStyle name="20% - Accent1 2 4 2 3 2 2" xfId="10120"/>
    <cellStyle name="20% - Accent1 2 4 2 3 2 2 2" xfId="15902"/>
    <cellStyle name="20% - Accent1 2 4 2 3 2 2 2 2" xfId="22842"/>
    <cellStyle name="20% - Accent1 2 4 2 3 2 2 3" xfId="21685"/>
    <cellStyle name="20% - Accent1 2 4 2 3 2 2 3 2" xfId="22843"/>
    <cellStyle name="20% - Accent1 2 4 2 3 2 2 4" xfId="22844"/>
    <cellStyle name="20% - Accent1 2 4 2 3 2 3" xfId="7229"/>
    <cellStyle name="20% - Accent1 2 4 2 3 2 3 2" xfId="22845"/>
    <cellStyle name="20% - Accent1 2 4 2 3 2 4" xfId="13011"/>
    <cellStyle name="20% - Accent1 2 4 2 3 2 4 2" xfId="22846"/>
    <cellStyle name="20% - Accent1 2 4 2 3 2 5" xfId="18794"/>
    <cellStyle name="20% - Accent1 2 4 2 3 2 5 2" xfId="22847"/>
    <cellStyle name="20% - Accent1 2 4 2 3 2 6" xfId="22848"/>
    <cellStyle name="20% - Accent1 2 4 2 3 3" xfId="5526"/>
    <cellStyle name="20% - Accent1 2 4 2 3 3 2" xfId="14200"/>
    <cellStyle name="20% - Accent1 2 4 2 3 3 2 2" xfId="22849"/>
    <cellStyle name="20% - Accent1 2 4 2 3 3 3" xfId="19983"/>
    <cellStyle name="20% - Accent1 2 4 2 3 3 3 2" xfId="22850"/>
    <cellStyle name="20% - Accent1 2 4 2 3 3 4" xfId="22851"/>
    <cellStyle name="20% - Accent1 2 4 2 3 4" xfId="8418"/>
    <cellStyle name="20% - Accent1 2 4 2 3 4 2" xfId="22852"/>
    <cellStyle name="20% - Accent1 2 4 2 3 5" xfId="4337"/>
    <cellStyle name="20% - Accent1 2 4 2 3 5 2" xfId="22853"/>
    <cellStyle name="20% - Accent1 2 4 2 3 6" xfId="11309"/>
    <cellStyle name="20% - Accent1 2 4 2 3 6 2" xfId="22854"/>
    <cellStyle name="20% - Accent1 2 4 2 3 7" xfId="17092"/>
    <cellStyle name="20% - Accent1 2 4 2 3 7 2" xfId="22855"/>
    <cellStyle name="20% - Accent1 2 4 2 3 8" xfId="22856"/>
    <cellStyle name="20% - Accent1 2 4 2 4" xfId="1782"/>
    <cellStyle name="20% - Accent1 2 4 2 4 2" xfId="6377"/>
    <cellStyle name="20% - Accent1 2 4 2 4 2 2" xfId="15050"/>
    <cellStyle name="20% - Accent1 2 4 2 4 2 2 2" xfId="22857"/>
    <cellStyle name="20% - Accent1 2 4 2 4 2 3" xfId="20833"/>
    <cellStyle name="20% - Accent1 2 4 2 4 2 3 2" xfId="22858"/>
    <cellStyle name="20% - Accent1 2 4 2 4 2 4" xfId="22859"/>
    <cellStyle name="20% - Accent1 2 4 2 4 3" xfId="9268"/>
    <cellStyle name="20% - Accent1 2 4 2 4 3 2" xfId="22860"/>
    <cellStyle name="20% - Accent1 2 4 2 4 4" xfId="3485"/>
    <cellStyle name="20% - Accent1 2 4 2 4 4 2" xfId="22861"/>
    <cellStyle name="20% - Accent1 2 4 2 4 5" xfId="12159"/>
    <cellStyle name="20% - Accent1 2 4 2 4 5 2" xfId="22862"/>
    <cellStyle name="20% - Accent1 2 4 2 4 6" xfId="17942"/>
    <cellStyle name="20% - Accent1 2 4 2 4 6 2" xfId="22863"/>
    <cellStyle name="20% - Accent1 2 4 2 4 7" xfId="22864"/>
    <cellStyle name="20% - Accent1 2 4 2 5" xfId="1377"/>
    <cellStyle name="20% - Accent1 2 4 2 5 2" xfId="8863"/>
    <cellStyle name="20% - Accent1 2 4 2 5 2 2" xfId="14645"/>
    <cellStyle name="20% - Accent1 2 4 2 5 2 2 2" xfId="22865"/>
    <cellStyle name="20% - Accent1 2 4 2 5 2 3" xfId="20428"/>
    <cellStyle name="20% - Accent1 2 4 2 5 2 3 2" xfId="22866"/>
    <cellStyle name="20% - Accent1 2 4 2 5 2 4" xfId="22867"/>
    <cellStyle name="20% - Accent1 2 4 2 5 3" xfId="5972"/>
    <cellStyle name="20% - Accent1 2 4 2 5 3 2" xfId="22868"/>
    <cellStyle name="20% - Accent1 2 4 2 5 4" xfId="11754"/>
    <cellStyle name="20% - Accent1 2 4 2 5 4 2" xfId="22869"/>
    <cellStyle name="20% - Accent1 2 4 2 5 5" xfId="17537"/>
    <cellStyle name="20% - Accent1 2 4 2 5 5 2" xfId="22870"/>
    <cellStyle name="20% - Accent1 2 4 2 5 6" xfId="22871"/>
    <cellStyle name="20% - Accent1 2 4 2 6" xfId="4674"/>
    <cellStyle name="20% - Accent1 2 4 2 6 2" xfId="13348"/>
    <cellStyle name="20% - Accent1 2 4 2 6 2 2" xfId="22872"/>
    <cellStyle name="20% - Accent1 2 4 2 6 3" xfId="19131"/>
    <cellStyle name="20% - Accent1 2 4 2 6 3 2" xfId="22873"/>
    <cellStyle name="20% - Accent1 2 4 2 6 4" xfId="22874"/>
    <cellStyle name="20% - Accent1 2 4 2 7" xfId="7566"/>
    <cellStyle name="20% - Accent1 2 4 2 7 2" xfId="22875"/>
    <cellStyle name="20% - Accent1 2 4 2 8" xfId="3080"/>
    <cellStyle name="20% - Accent1 2 4 2 8 2" xfId="22876"/>
    <cellStyle name="20% - Accent1 2 4 2 9" xfId="10457"/>
    <cellStyle name="20% - Accent1 2 4 2 9 2" xfId="22877"/>
    <cellStyle name="20% - Accent1 2 4 3" xfId="46"/>
    <cellStyle name="20% - Accent1 2 4 3 2" xfId="1784"/>
    <cellStyle name="20% - Accent1 2 4 3 2 2" xfId="6379"/>
    <cellStyle name="20% - Accent1 2 4 3 2 2 2" xfId="15052"/>
    <cellStyle name="20% - Accent1 2 4 3 2 2 2 2" xfId="22878"/>
    <cellStyle name="20% - Accent1 2 4 3 2 2 3" xfId="20835"/>
    <cellStyle name="20% - Accent1 2 4 3 2 2 3 2" xfId="22879"/>
    <cellStyle name="20% - Accent1 2 4 3 2 2 4" xfId="22880"/>
    <cellStyle name="20% - Accent1 2 4 3 2 3" xfId="9270"/>
    <cellStyle name="20% - Accent1 2 4 3 2 3 2" xfId="22881"/>
    <cellStyle name="20% - Accent1 2 4 3 2 4" xfId="3487"/>
    <cellStyle name="20% - Accent1 2 4 3 2 4 2" xfId="22882"/>
    <cellStyle name="20% - Accent1 2 4 3 2 5" xfId="12161"/>
    <cellStyle name="20% - Accent1 2 4 3 2 5 2" xfId="22883"/>
    <cellStyle name="20% - Accent1 2 4 3 2 6" xfId="17944"/>
    <cellStyle name="20% - Accent1 2 4 3 2 6 2" xfId="22884"/>
    <cellStyle name="20% - Accent1 2 4 3 2 7" xfId="22885"/>
    <cellStyle name="20% - Accent1 2 4 3 3" xfId="1376"/>
    <cellStyle name="20% - Accent1 2 4 3 3 2" xfId="8862"/>
    <cellStyle name="20% - Accent1 2 4 3 3 2 2" xfId="14644"/>
    <cellStyle name="20% - Accent1 2 4 3 3 2 2 2" xfId="22886"/>
    <cellStyle name="20% - Accent1 2 4 3 3 2 3" xfId="20427"/>
    <cellStyle name="20% - Accent1 2 4 3 3 2 3 2" xfId="22887"/>
    <cellStyle name="20% - Accent1 2 4 3 3 2 4" xfId="22888"/>
    <cellStyle name="20% - Accent1 2 4 3 3 3" xfId="5971"/>
    <cellStyle name="20% - Accent1 2 4 3 3 3 2" xfId="22889"/>
    <cellStyle name="20% - Accent1 2 4 3 3 4" xfId="11753"/>
    <cellStyle name="20% - Accent1 2 4 3 3 4 2" xfId="22890"/>
    <cellStyle name="20% - Accent1 2 4 3 3 5" xfId="17536"/>
    <cellStyle name="20% - Accent1 2 4 3 3 5 2" xfId="22891"/>
    <cellStyle name="20% - Accent1 2 4 3 3 6" xfId="22892"/>
    <cellStyle name="20% - Accent1 2 4 3 4" xfId="4676"/>
    <cellStyle name="20% - Accent1 2 4 3 4 2" xfId="13350"/>
    <cellStyle name="20% - Accent1 2 4 3 4 2 2" xfId="22893"/>
    <cellStyle name="20% - Accent1 2 4 3 4 3" xfId="19133"/>
    <cellStyle name="20% - Accent1 2 4 3 4 3 2" xfId="22894"/>
    <cellStyle name="20% - Accent1 2 4 3 4 4" xfId="22895"/>
    <cellStyle name="20% - Accent1 2 4 3 5" xfId="7568"/>
    <cellStyle name="20% - Accent1 2 4 3 5 2" xfId="22896"/>
    <cellStyle name="20% - Accent1 2 4 3 6" xfId="3079"/>
    <cellStyle name="20% - Accent1 2 4 3 6 2" xfId="22897"/>
    <cellStyle name="20% - Accent1 2 4 3 7" xfId="10459"/>
    <cellStyle name="20% - Accent1 2 4 3 7 2" xfId="22898"/>
    <cellStyle name="20% - Accent1 2 4 3 8" xfId="16242"/>
    <cellStyle name="20% - Accent1 2 4 3 8 2" xfId="22899"/>
    <cellStyle name="20% - Accent1 2 4 3 9" xfId="22900"/>
    <cellStyle name="20% - Accent1 2 4 4" xfId="929"/>
    <cellStyle name="20% - Accent1 2 4 4 2" xfId="2633"/>
    <cellStyle name="20% - Accent1 2 4 4 2 2" xfId="10119"/>
    <cellStyle name="20% - Accent1 2 4 4 2 2 2" xfId="15901"/>
    <cellStyle name="20% - Accent1 2 4 4 2 2 2 2" xfId="22901"/>
    <cellStyle name="20% - Accent1 2 4 4 2 2 3" xfId="21684"/>
    <cellStyle name="20% - Accent1 2 4 4 2 2 3 2" xfId="22902"/>
    <cellStyle name="20% - Accent1 2 4 4 2 2 4" xfId="22903"/>
    <cellStyle name="20% - Accent1 2 4 4 2 3" xfId="7228"/>
    <cellStyle name="20% - Accent1 2 4 4 2 3 2" xfId="22904"/>
    <cellStyle name="20% - Accent1 2 4 4 2 4" xfId="13010"/>
    <cellStyle name="20% - Accent1 2 4 4 2 4 2" xfId="22905"/>
    <cellStyle name="20% - Accent1 2 4 4 2 5" xfId="18793"/>
    <cellStyle name="20% - Accent1 2 4 4 2 5 2" xfId="22906"/>
    <cellStyle name="20% - Accent1 2 4 4 2 6" xfId="22907"/>
    <cellStyle name="20% - Accent1 2 4 4 3" xfId="5525"/>
    <cellStyle name="20% - Accent1 2 4 4 3 2" xfId="14199"/>
    <cellStyle name="20% - Accent1 2 4 4 3 2 2" xfId="22908"/>
    <cellStyle name="20% - Accent1 2 4 4 3 3" xfId="19982"/>
    <cellStyle name="20% - Accent1 2 4 4 3 3 2" xfId="22909"/>
    <cellStyle name="20% - Accent1 2 4 4 3 4" xfId="22910"/>
    <cellStyle name="20% - Accent1 2 4 4 4" xfId="8417"/>
    <cellStyle name="20% - Accent1 2 4 4 4 2" xfId="22911"/>
    <cellStyle name="20% - Accent1 2 4 4 5" xfId="4336"/>
    <cellStyle name="20% - Accent1 2 4 4 5 2" xfId="22912"/>
    <cellStyle name="20% - Accent1 2 4 4 6" xfId="11308"/>
    <cellStyle name="20% - Accent1 2 4 4 6 2" xfId="22913"/>
    <cellStyle name="20% - Accent1 2 4 4 7" xfId="17091"/>
    <cellStyle name="20% - Accent1 2 4 4 7 2" xfId="22914"/>
    <cellStyle name="20% - Accent1 2 4 4 8" xfId="22915"/>
    <cellStyle name="20% - Accent1 2 4 5" xfId="1781"/>
    <cellStyle name="20% - Accent1 2 4 5 2" xfId="6376"/>
    <cellStyle name="20% - Accent1 2 4 5 2 2" xfId="15049"/>
    <cellStyle name="20% - Accent1 2 4 5 2 2 2" xfId="22916"/>
    <cellStyle name="20% - Accent1 2 4 5 2 3" xfId="20832"/>
    <cellStyle name="20% - Accent1 2 4 5 2 3 2" xfId="22917"/>
    <cellStyle name="20% - Accent1 2 4 5 2 4" xfId="22918"/>
    <cellStyle name="20% - Accent1 2 4 5 3" xfId="9267"/>
    <cellStyle name="20% - Accent1 2 4 5 3 2" xfId="22919"/>
    <cellStyle name="20% - Accent1 2 4 5 4" xfId="3484"/>
    <cellStyle name="20% - Accent1 2 4 5 4 2" xfId="22920"/>
    <cellStyle name="20% - Accent1 2 4 5 5" xfId="12158"/>
    <cellStyle name="20% - Accent1 2 4 5 5 2" xfId="22921"/>
    <cellStyle name="20% - Accent1 2 4 5 6" xfId="17941"/>
    <cellStyle name="20% - Accent1 2 4 5 6 2" xfId="22922"/>
    <cellStyle name="20% - Accent1 2 4 5 7" xfId="22923"/>
    <cellStyle name="20% - Accent1 2 4 6" xfId="1282"/>
    <cellStyle name="20% - Accent1 2 4 6 2" xfId="8768"/>
    <cellStyle name="20% - Accent1 2 4 6 2 2" xfId="14550"/>
    <cellStyle name="20% - Accent1 2 4 6 2 2 2" xfId="22924"/>
    <cellStyle name="20% - Accent1 2 4 6 2 3" xfId="20333"/>
    <cellStyle name="20% - Accent1 2 4 6 2 3 2" xfId="22925"/>
    <cellStyle name="20% - Accent1 2 4 6 2 4" xfId="22926"/>
    <cellStyle name="20% - Accent1 2 4 6 3" xfId="5877"/>
    <cellStyle name="20% - Accent1 2 4 6 3 2" xfId="22927"/>
    <cellStyle name="20% - Accent1 2 4 6 4" xfId="11659"/>
    <cellStyle name="20% - Accent1 2 4 6 4 2" xfId="22928"/>
    <cellStyle name="20% - Accent1 2 4 6 5" xfId="17442"/>
    <cellStyle name="20% - Accent1 2 4 6 5 2" xfId="22929"/>
    <cellStyle name="20% - Accent1 2 4 6 6" xfId="22930"/>
    <cellStyle name="20% - Accent1 2 4 7" xfId="4673"/>
    <cellStyle name="20% - Accent1 2 4 7 2" xfId="13347"/>
    <cellStyle name="20% - Accent1 2 4 7 2 2" xfId="22931"/>
    <cellStyle name="20% - Accent1 2 4 7 3" xfId="19130"/>
    <cellStyle name="20% - Accent1 2 4 7 3 2" xfId="22932"/>
    <cellStyle name="20% - Accent1 2 4 7 4" xfId="22933"/>
    <cellStyle name="20% - Accent1 2 4 8" xfId="7565"/>
    <cellStyle name="20% - Accent1 2 4 8 2" xfId="22934"/>
    <cellStyle name="20% - Accent1 2 4 9" xfId="2985"/>
    <cellStyle name="20% - Accent1 2 4 9 2" xfId="22935"/>
    <cellStyle name="20% - Accent1 2 5" xfId="47"/>
    <cellStyle name="20% - Accent1 2 5 10" xfId="16243"/>
    <cellStyle name="20% - Accent1 2 5 10 2" xfId="22936"/>
    <cellStyle name="20% - Accent1 2 5 11" xfId="22937"/>
    <cellStyle name="20% - Accent1 2 5 2" xfId="48"/>
    <cellStyle name="20% - Accent1 2 5 2 2" xfId="1786"/>
    <cellStyle name="20% - Accent1 2 5 2 2 2" xfId="9272"/>
    <cellStyle name="20% - Accent1 2 5 2 2 2 2" xfId="15054"/>
    <cellStyle name="20% - Accent1 2 5 2 2 2 2 2" xfId="22938"/>
    <cellStyle name="20% - Accent1 2 5 2 2 2 3" xfId="20837"/>
    <cellStyle name="20% - Accent1 2 5 2 2 2 3 2" xfId="22939"/>
    <cellStyle name="20% - Accent1 2 5 2 2 2 4" xfId="22940"/>
    <cellStyle name="20% - Accent1 2 5 2 2 3" xfId="6381"/>
    <cellStyle name="20% - Accent1 2 5 2 2 3 2" xfId="22941"/>
    <cellStyle name="20% - Accent1 2 5 2 2 4" xfId="12163"/>
    <cellStyle name="20% - Accent1 2 5 2 2 4 2" xfId="22942"/>
    <cellStyle name="20% - Accent1 2 5 2 2 5" xfId="17946"/>
    <cellStyle name="20% - Accent1 2 5 2 2 5 2" xfId="22943"/>
    <cellStyle name="20% - Accent1 2 5 2 2 6" xfId="22944"/>
    <cellStyle name="20% - Accent1 2 5 2 3" xfId="4678"/>
    <cellStyle name="20% - Accent1 2 5 2 3 2" xfId="13352"/>
    <cellStyle name="20% - Accent1 2 5 2 3 2 2" xfId="22945"/>
    <cellStyle name="20% - Accent1 2 5 2 3 3" xfId="19135"/>
    <cellStyle name="20% - Accent1 2 5 2 3 3 2" xfId="22946"/>
    <cellStyle name="20% - Accent1 2 5 2 3 4" xfId="22947"/>
    <cellStyle name="20% - Accent1 2 5 2 4" xfId="7570"/>
    <cellStyle name="20% - Accent1 2 5 2 4 2" xfId="22948"/>
    <cellStyle name="20% - Accent1 2 5 2 5" xfId="3489"/>
    <cellStyle name="20% - Accent1 2 5 2 5 2" xfId="22949"/>
    <cellStyle name="20% - Accent1 2 5 2 6" xfId="10461"/>
    <cellStyle name="20% - Accent1 2 5 2 6 2" xfId="22950"/>
    <cellStyle name="20% - Accent1 2 5 2 7" xfId="16244"/>
    <cellStyle name="20% - Accent1 2 5 2 7 2" xfId="22951"/>
    <cellStyle name="20% - Accent1 2 5 2 8" xfId="22952"/>
    <cellStyle name="20% - Accent1 2 5 3" xfId="931"/>
    <cellStyle name="20% - Accent1 2 5 3 2" xfId="2635"/>
    <cellStyle name="20% - Accent1 2 5 3 2 2" xfId="10121"/>
    <cellStyle name="20% - Accent1 2 5 3 2 2 2" xfId="15903"/>
    <cellStyle name="20% - Accent1 2 5 3 2 2 2 2" xfId="22953"/>
    <cellStyle name="20% - Accent1 2 5 3 2 2 3" xfId="21686"/>
    <cellStyle name="20% - Accent1 2 5 3 2 2 3 2" xfId="22954"/>
    <cellStyle name="20% - Accent1 2 5 3 2 2 4" xfId="22955"/>
    <cellStyle name="20% - Accent1 2 5 3 2 3" xfId="7230"/>
    <cellStyle name="20% - Accent1 2 5 3 2 3 2" xfId="22956"/>
    <cellStyle name="20% - Accent1 2 5 3 2 4" xfId="13012"/>
    <cellStyle name="20% - Accent1 2 5 3 2 4 2" xfId="22957"/>
    <cellStyle name="20% - Accent1 2 5 3 2 5" xfId="18795"/>
    <cellStyle name="20% - Accent1 2 5 3 2 5 2" xfId="22958"/>
    <cellStyle name="20% - Accent1 2 5 3 2 6" xfId="22959"/>
    <cellStyle name="20% - Accent1 2 5 3 3" xfId="5527"/>
    <cellStyle name="20% - Accent1 2 5 3 3 2" xfId="14201"/>
    <cellStyle name="20% - Accent1 2 5 3 3 2 2" xfId="22960"/>
    <cellStyle name="20% - Accent1 2 5 3 3 3" xfId="19984"/>
    <cellStyle name="20% - Accent1 2 5 3 3 3 2" xfId="22961"/>
    <cellStyle name="20% - Accent1 2 5 3 3 4" xfId="22962"/>
    <cellStyle name="20% - Accent1 2 5 3 4" xfId="8419"/>
    <cellStyle name="20% - Accent1 2 5 3 4 2" xfId="22963"/>
    <cellStyle name="20% - Accent1 2 5 3 5" xfId="4338"/>
    <cellStyle name="20% - Accent1 2 5 3 5 2" xfId="22964"/>
    <cellStyle name="20% - Accent1 2 5 3 6" xfId="11310"/>
    <cellStyle name="20% - Accent1 2 5 3 6 2" xfId="22965"/>
    <cellStyle name="20% - Accent1 2 5 3 7" xfId="17093"/>
    <cellStyle name="20% - Accent1 2 5 3 7 2" xfId="22966"/>
    <cellStyle name="20% - Accent1 2 5 3 8" xfId="22967"/>
    <cellStyle name="20% - Accent1 2 5 4" xfId="1785"/>
    <cellStyle name="20% - Accent1 2 5 4 2" xfId="6380"/>
    <cellStyle name="20% - Accent1 2 5 4 2 2" xfId="15053"/>
    <cellStyle name="20% - Accent1 2 5 4 2 2 2" xfId="22968"/>
    <cellStyle name="20% - Accent1 2 5 4 2 3" xfId="20836"/>
    <cellStyle name="20% - Accent1 2 5 4 2 3 2" xfId="22969"/>
    <cellStyle name="20% - Accent1 2 5 4 2 4" xfId="22970"/>
    <cellStyle name="20% - Accent1 2 5 4 3" xfId="9271"/>
    <cellStyle name="20% - Accent1 2 5 4 3 2" xfId="22971"/>
    <cellStyle name="20% - Accent1 2 5 4 4" xfId="3488"/>
    <cellStyle name="20% - Accent1 2 5 4 4 2" xfId="22972"/>
    <cellStyle name="20% - Accent1 2 5 4 5" xfId="12162"/>
    <cellStyle name="20% - Accent1 2 5 4 5 2" xfId="22973"/>
    <cellStyle name="20% - Accent1 2 5 4 6" xfId="17945"/>
    <cellStyle name="20% - Accent1 2 5 4 6 2" xfId="22974"/>
    <cellStyle name="20% - Accent1 2 5 4 7" xfId="22975"/>
    <cellStyle name="20% - Accent1 2 5 5" xfId="1378"/>
    <cellStyle name="20% - Accent1 2 5 5 2" xfId="8864"/>
    <cellStyle name="20% - Accent1 2 5 5 2 2" xfId="14646"/>
    <cellStyle name="20% - Accent1 2 5 5 2 2 2" xfId="22976"/>
    <cellStyle name="20% - Accent1 2 5 5 2 3" xfId="20429"/>
    <cellStyle name="20% - Accent1 2 5 5 2 3 2" xfId="22977"/>
    <cellStyle name="20% - Accent1 2 5 5 2 4" xfId="22978"/>
    <cellStyle name="20% - Accent1 2 5 5 3" xfId="5973"/>
    <cellStyle name="20% - Accent1 2 5 5 3 2" xfId="22979"/>
    <cellStyle name="20% - Accent1 2 5 5 4" xfId="11755"/>
    <cellStyle name="20% - Accent1 2 5 5 4 2" xfId="22980"/>
    <cellStyle name="20% - Accent1 2 5 5 5" xfId="17538"/>
    <cellStyle name="20% - Accent1 2 5 5 5 2" xfId="22981"/>
    <cellStyle name="20% - Accent1 2 5 5 6" xfId="22982"/>
    <cellStyle name="20% - Accent1 2 5 6" xfId="4677"/>
    <cellStyle name="20% - Accent1 2 5 6 2" xfId="13351"/>
    <cellStyle name="20% - Accent1 2 5 6 2 2" xfId="22983"/>
    <cellStyle name="20% - Accent1 2 5 6 3" xfId="19134"/>
    <cellStyle name="20% - Accent1 2 5 6 3 2" xfId="22984"/>
    <cellStyle name="20% - Accent1 2 5 6 4" xfId="22985"/>
    <cellStyle name="20% - Accent1 2 5 7" xfId="7569"/>
    <cellStyle name="20% - Accent1 2 5 7 2" xfId="22986"/>
    <cellStyle name="20% - Accent1 2 5 8" xfId="3081"/>
    <cellStyle name="20% - Accent1 2 5 8 2" xfId="22987"/>
    <cellStyle name="20% - Accent1 2 5 9" xfId="10460"/>
    <cellStyle name="20% - Accent1 2 5 9 2" xfId="22988"/>
    <cellStyle name="20% - Accent1 2 6" xfId="49"/>
    <cellStyle name="20% - Accent1 2 6 10" xfId="16245"/>
    <cellStyle name="20% - Accent1 2 6 10 2" xfId="22989"/>
    <cellStyle name="20% - Accent1 2 6 11" xfId="22990"/>
    <cellStyle name="20% - Accent1 2 6 2" xfId="50"/>
    <cellStyle name="20% - Accent1 2 6 2 2" xfId="1788"/>
    <cellStyle name="20% - Accent1 2 6 2 2 2" xfId="9274"/>
    <cellStyle name="20% - Accent1 2 6 2 2 2 2" xfId="15056"/>
    <cellStyle name="20% - Accent1 2 6 2 2 2 2 2" xfId="22991"/>
    <cellStyle name="20% - Accent1 2 6 2 2 2 3" xfId="20839"/>
    <cellStyle name="20% - Accent1 2 6 2 2 2 3 2" xfId="22992"/>
    <cellStyle name="20% - Accent1 2 6 2 2 2 4" xfId="22993"/>
    <cellStyle name="20% - Accent1 2 6 2 2 3" xfId="6383"/>
    <cellStyle name="20% - Accent1 2 6 2 2 3 2" xfId="22994"/>
    <cellStyle name="20% - Accent1 2 6 2 2 4" xfId="12165"/>
    <cellStyle name="20% - Accent1 2 6 2 2 4 2" xfId="22995"/>
    <cellStyle name="20% - Accent1 2 6 2 2 5" xfId="17948"/>
    <cellStyle name="20% - Accent1 2 6 2 2 5 2" xfId="22996"/>
    <cellStyle name="20% - Accent1 2 6 2 2 6" xfId="22997"/>
    <cellStyle name="20% - Accent1 2 6 2 3" xfId="4680"/>
    <cellStyle name="20% - Accent1 2 6 2 3 2" xfId="13354"/>
    <cellStyle name="20% - Accent1 2 6 2 3 2 2" xfId="22998"/>
    <cellStyle name="20% - Accent1 2 6 2 3 3" xfId="19137"/>
    <cellStyle name="20% - Accent1 2 6 2 3 3 2" xfId="22999"/>
    <cellStyle name="20% - Accent1 2 6 2 3 4" xfId="23000"/>
    <cellStyle name="20% - Accent1 2 6 2 4" xfId="7572"/>
    <cellStyle name="20% - Accent1 2 6 2 4 2" xfId="23001"/>
    <cellStyle name="20% - Accent1 2 6 2 5" xfId="3491"/>
    <cellStyle name="20% - Accent1 2 6 2 5 2" xfId="23002"/>
    <cellStyle name="20% - Accent1 2 6 2 6" xfId="10463"/>
    <cellStyle name="20% - Accent1 2 6 2 6 2" xfId="23003"/>
    <cellStyle name="20% - Accent1 2 6 2 7" xfId="16246"/>
    <cellStyle name="20% - Accent1 2 6 2 7 2" xfId="23004"/>
    <cellStyle name="20% - Accent1 2 6 2 8" xfId="23005"/>
    <cellStyle name="20% - Accent1 2 6 3" xfId="932"/>
    <cellStyle name="20% - Accent1 2 6 3 2" xfId="2636"/>
    <cellStyle name="20% - Accent1 2 6 3 2 2" xfId="10122"/>
    <cellStyle name="20% - Accent1 2 6 3 2 2 2" xfId="15904"/>
    <cellStyle name="20% - Accent1 2 6 3 2 2 2 2" xfId="23006"/>
    <cellStyle name="20% - Accent1 2 6 3 2 2 3" xfId="21687"/>
    <cellStyle name="20% - Accent1 2 6 3 2 2 3 2" xfId="23007"/>
    <cellStyle name="20% - Accent1 2 6 3 2 2 4" xfId="23008"/>
    <cellStyle name="20% - Accent1 2 6 3 2 3" xfId="7231"/>
    <cellStyle name="20% - Accent1 2 6 3 2 3 2" xfId="23009"/>
    <cellStyle name="20% - Accent1 2 6 3 2 4" xfId="13013"/>
    <cellStyle name="20% - Accent1 2 6 3 2 4 2" xfId="23010"/>
    <cellStyle name="20% - Accent1 2 6 3 2 5" xfId="18796"/>
    <cellStyle name="20% - Accent1 2 6 3 2 5 2" xfId="23011"/>
    <cellStyle name="20% - Accent1 2 6 3 2 6" xfId="23012"/>
    <cellStyle name="20% - Accent1 2 6 3 3" xfId="5528"/>
    <cellStyle name="20% - Accent1 2 6 3 3 2" xfId="14202"/>
    <cellStyle name="20% - Accent1 2 6 3 3 2 2" xfId="23013"/>
    <cellStyle name="20% - Accent1 2 6 3 3 3" xfId="19985"/>
    <cellStyle name="20% - Accent1 2 6 3 3 3 2" xfId="23014"/>
    <cellStyle name="20% - Accent1 2 6 3 3 4" xfId="23015"/>
    <cellStyle name="20% - Accent1 2 6 3 4" xfId="8420"/>
    <cellStyle name="20% - Accent1 2 6 3 4 2" xfId="23016"/>
    <cellStyle name="20% - Accent1 2 6 3 5" xfId="4339"/>
    <cellStyle name="20% - Accent1 2 6 3 5 2" xfId="23017"/>
    <cellStyle name="20% - Accent1 2 6 3 6" xfId="11311"/>
    <cellStyle name="20% - Accent1 2 6 3 6 2" xfId="23018"/>
    <cellStyle name="20% - Accent1 2 6 3 7" xfId="17094"/>
    <cellStyle name="20% - Accent1 2 6 3 7 2" xfId="23019"/>
    <cellStyle name="20% - Accent1 2 6 3 8" xfId="23020"/>
    <cellStyle name="20% - Accent1 2 6 4" xfId="1787"/>
    <cellStyle name="20% - Accent1 2 6 4 2" xfId="6382"/>
    <cellStyle name="20% - Accent1 2 6 4 2 2" xfId="15055"/>
    <cellStyle name="20% - Accent1 2 6 4 2 2 2" xfId="23021"/>
    <cellStyle name="20% - Accent1 2 6 4 2 3" xfId="20838"/>
    <cellStyle name="20% - Accent1 2 6 4 2 3 2" xfId="23022"/>
    <cellStyle name="20% - Accent1 2 6 4 2 4" xfId="23023"/>
    <cellStyle name="20% - Accent1 2 6 4 3" xfId="9273"/>
    <cellStyle name="20% - Accent1 2 6 4 3 2" xfId="23024"/>
    <cellStyle name="20% - Accent1 2 6 4 4" xfId="3490"/>
    <cellStyle name="20% - Accent1 2 6 4 4 2" xfId="23025"/>
    <cellStyle name="20% - Accent1 2 6 4 5" xfId="12164"/>
    <cellStyle name="20% - Accent1 2 6 4 5 2" xfId="23026"/>
    <cellStyle name="20% - Accent1 2 6 4 6" xfId="17947"/>
    <cellStyle name="20% - Accent1 2 6 4 6 2" xfId="23027"/>
    <cellStyle name="20% - Accent1 2 6 4 7" xfId="23028"/>
    <cellStyle name="20% - Accent1 2 6 5" xfId="1379"/>
    <cellStyle name="20% - Accent1 2 6 5 2" xfId="8865"/>
    <cellStyle name="20% - Accent1 2 6 5 2 2" xfId="14647"/>
    <cellStyle name="20% - Accent1 2 6 5 2 2 2" xfId="23029"/>
    <cellStyle name="20% - Accent1 2 6 5 2 3" xfId="20430"/>
    <cellStyle name="20% - Accent1 2 6 5 2 3 2" xfId="23030"/>
    <cellStyle name="20% - Accent1 2 6 5 2 4" xfId="23031"/>
    <cellStyle name="20% - Accent1 2 6 5 3" xfId="5974"/>
    <cellStyle name="20% - Accent1 2 6 5 3 2" xfId="23032"/>
    <cellStyle name="20% - Accent1 2 6 5 4" xfId="11756"/>
    <cellStyle name="20% - Accent1 2 6 5 4 2" xfId="23033"/>
    <cellStyle name="20% - Accent1 2 6 5 5" xfId="17539"/>
    <cellStyle name="20% - Accent1 2 6 5 5 2" xfId="23034"/>
    <cellStyle name="20% - Accent1 2 6 5 6" xfId="23035"/>
    <cellStyle name="20% - Accent1 2 6 6" xfId="4679"/>
    <cellStyle name="20% - Accent1 2 6 6 2" xfId="13353"/>
    <cellStyle name="20% - Accent1 2 6 6 2 2" xfId="23036"/>
    <cellStyle name="20% - Accent1 2 6 6 3" xfId="19136"/>
    <cellStyle name="20% - Accent1 2 6 6 3 2" xfId="23037"/>
    <cellStyle name="20% - Accent1 2 6 6 4" xfId="23038"/>
    <cellStyle name="20% - Accent1 2 6 7" xfId="7571"/>
    <cellStyle name="20% - Accent1 2 6 7 2" xfId="23039"/>
    <cellStyle name="20% - Accent1 2 6 8" xfId="3082"/>
    <cellStyle name="20% - Accent1 2 6 8 2" xfId="23040"/>
    <cellStyle name="20% - Accent1 2 6 9" xfId="10462"/>
    <cellStyle name="20% - Accent1 2 6 9 2" xfId="23041"/>
    <cellStyle name="20% - Accent1 2 7" xfId="51"/>
    <cellStyle name="20% - Accent1 2 7 2" xfId="1789"/>
    <cellStyle name="20% - Accent1 2 7 2 2" xfId="6384"/>
    <cellStyle name="20% - Accent1 2 7 2 2 2" xfId="15057"/>
    <cellStyle name="20% - Accent1 2 7 2 2 2 2" xfId="23042"/>
    <cellStyle name="20% - Accent1 2 7 2 2 3" xfId="20840"/>
    <cellStyle name="20% - Accent1 2 7 2 2 3 2" xfId="23043"/>
    <cellStyle name="20% - Accent1 2 7 2 2 4" xfId="23044"/>
    <cellStyle name="20% - Accent1 2 7 2 3" xfId="9275"/>
    <cellStyle name="20% - Accent1 2 7 2 3 2" xfId="23045"/>
    <cellStyle name="20% - Accent1 2 7 2 4" xfId="3492"/>
    <cellStyle name="20% - Accent1 2 7 2 4 2" xfId="23046"/>
    <cellStyle name="20% - Accent1 2 7 2 5" xfId="12166"/>
    <cellStyle name="20% - Accent1 2 7 2 5 2" xfId="23047"/>
    <cellStyle name="20% - Accent1 2 7 2 6" xfId="17949"/>
    <cellStyle name="20% - Accent1 2 7 2 6 2" xfId="23048"/>
    <cellStyle name="20% - Accent1 2 7 2 7" xfId="23049"/>
    <cellStyle name="20% - Accent1 2 7 3" xfId="1360"/>
    <cellStyle name="20% - Accent1 2 7 3 2" xfId="8846"/>
    <cellStyle name="20% - Accent1 2 7 3 2 2" xfId="14628"/>
    <cellStyle name="20% - Accent1 2 7 3 2 2 2" xfId="23050"/>
    <cellStyle name="20% - Accent1 2 7 3 2 3" xfId="20411"/>
    <cellStyle name="20% - Accent1 2 7 3 2 3 2" xfId="23051"/>
    <cellStyle name="20% - Accent1 2 7 3 2 4" xfId="23052"/>
    <cellStyle name="20% - Accent1 2 7 3 3" xfId="5955"/>
    <cellStyle name="20% - Accent1 2 7 3 3 2" xfId="23053"/>
    <cellStyle name="20% - Accent1 2 7 3 4" xfId="11737"/>
    <cellStyle name="20% - Accent1 2 7 3 4 2" xfId="23054"/>
    <cellStyle name="20% - Accent1 2 7 3 5" xfId="17520"/>
    <cellStyle name="20% - Accent1 2 7 3 5 2" xfId="23055"/>
    <cellStyle name="20% - Accent1 2 7 3 6" xfId="23056"/>
    <cellStyle name="20% - Accent1 2 7 4" xfId="4681"/>
    <cellStyle name="20% - Accent1 2 7 4 2" xfId="13355"/>
    <cellStyle name="20% - Accent1 2 7 4 2 2" xfId="23057"/>
    <cellStyle name="20% - Accent1 2 7 4 3" xfId="19138"/>
    <cellStyle name="20% - Accent1 2 7 4 3 2" xfId="23058"/>
    <cellStyle name="20% - Accent1 2 7 4 4" xfId="23059"/>
    <cellStyle name="20% - Accent1 2 7 5" xfId="7573"/>
    <cellStyle name="20% - Accent1 2 7 5 2" xfId="23060"/>
    <cellStyle name="20% - Accent1 2 7 6" xfId="3063"/>
    <cellStyle name="20% - Accent1 2 7 6 2" xfId="23061"/>
    <cellStyle name="20% - Accent1 2 7 7" xfId="10464"/>
    <cellStyle name="20% - Accent1 2 7 7 2" xfId="23062"/>
    <cellStyle name="20% - Accent1 2 7 8" xfId="16247"/>
    <cellStyle name="20% - Accent1 2 7 8 2" xfId="23063"/>
    <cellStyle name="20% - Accent1 2 7 9" xfId="23064"/>
    <cellStyle name="20% - Accent1 2 8" xfId="843"/>
    <cellStyle name="20% - Accent1 2 8 2" xfId="2549"/>
    <cellStyle name="20% - Accent1 2 8 2 2" xfId="10035"/>
    <cellStyle name="20% - Accent1 2 8 2 2 2" xfId="15817"/>
    <cellStyle name="20% - Accent1 2 8 2 2 2 2" xfId="23065"/>
    <cellStyle name="20% - Accent1 2 8 2 2 3" xfId="21600"/>
    <cellStyle name="20% - Accent1 2 8 2 2 3 2" xfId="23066"/>
    <cellStyle name="20% - Accent1 2 8 2 2 4" xfId="23067"/>
    <cellStyle name="20% - Accent1 2 8 2 3" xfId="7144"/>
    <cellStyle name="20% - Accent1 2 8 2 3 2" xfId="23068"/>
    <cellStyle name="20% - Accent1 2 8 2 4" xfId="12926"/>
    <cellStyle name="20% - Accent1 2 8 2 4 2" xfId="23069"/>
    <cellStyle name="20% - Accent1 2 8 2 5" xfId="18709"/>
    <cellStyle name="20% - Accent1 2 8 2 5 2" xfId="23070"/>
    <cellStyle name="20% - Accent1 2 8 2 6" xfId="23071"/>
    <cellStyle name="20% - Accent1 2 8 3" xfId="5441"/>
    <cellStyle name="20% - Accent1 2 8 3 2" xfId="14115"/>
    <cellStyle name="20% - Accent1 2 8 3 2 2" xfId="23072"/>
    <cellStyle name="20% - Accent1 2 8 3 3" xfId="19898"/>
    <cellStyle name="20% - Accent1 2 8 3 3 2" xfId="23073"/>
    <cellStyle name="20% - Accent1 2 8 3 4" xfId="23074"/>
    <cellStyle name="20% - Accent1 2 8 4" xfId="8333"/>
    <cellStyle name="20% - Accent1 2 8 4 2" xfId="23075"/>
    <cellStyle name="20% - Accent1 2 8 5" xfId="4252"/>
    <cellStyle name="20% - Accent1 2 8 5 2" xfId="23076"/>
    <cellStyle name="20% - Accent1 2 8 6" xfId="11224"/>
    <cellStyle name="20% - Accent1 2 8 6 2" xfId="23077"/>
    <cellStyle name="20% - Accent1 2 8 7" xfId="17007"/>
    <cellStyle name="20% - Accent1 2 8 7 2" xfId="23078"/>
    <cellStyle name="20% - Accent1 2 8 8" xfId="23079"/>
    <cellStyle name="20% - Accent1 2 9" xfId="1750"/>
    <cellStyle name="20% - Accent1 2 9 2" xfId="6345"/>
    <cellStyle name="20% - Accent1 2 9 2 2" xfId="15018"/>
    <cellStyle name="20% - Accent1 2 9 2 2 2" xfId="23080"/>
    <cellStyle name="20% - Accent1 2 9 2 3" xfId="20801"/>
    <cellStyle name="20% - Accent1 2 9 2 3 2" xfId="23081"/>
    <cellStyle name="20% - Accent1 2 9 2 4" xfId="23082"/>
    <cellStyle name="20% - Accent1 2 9 3" xfId="9236"/>
    <cellStyle name="20% - Accent1 2 9 3 2" xfId="23083"/>
    <cellStyle name="20% - Accent1 2 9 4" xfId="3453"/>
    <cellStyle name="20% - Accent1 2 9 4 2" xfId="23084"/>
    <cellStyle name="20% - Accent1 2 9 5" xfId="12127"/>
    <cellStyle name="20% - Accent1 2 9 5 2" xfId="23085"/>
    <cellStyle name="20% - Accent1 2 9 6" xfId="17910"/>
    <cellStyle name="20% - Accent1 2 9 6 2" xfId="23086"/>
    <cellStyle name="20% - Accent1 2 9 7" xfId="23087"/>
    <cellStyle name="20% - Accent1 3" xfId="1262"/>
    <cellStyle name="20% - Accent1 3 2" xfId="5858"/>
    <cellStyle name="20% - Accent1 3 2 2" xfId="14531"/>
    <cellStyle name="20% - Accent1 3 2 2 2" xfId="23088"/>
    <cellStyle name="20% - Accent1 3 2 3" xfId="20314"/>
    <cellStyle name="20% - Accent1 3 2 3 2" xfId="23089"/>
    <cellStyle name="20% - Accent1 3 2 4" xfId="23090"/>
    <cellStyle name="20% - Accent1 3 3" xfId="8749"/>
    <cellStyle name="20% - Accent1 3 3 2" xfId="23091"/>
    <cellStyle name="20% - Accent1 3 4" xfId="2966"/>
    <cellStyle name="20% - Accent1 3 4 2" xfId="23092"/>
    <cellStyle name="20% - Accent1 3 5" xfId="11640"/>
    <cellStyle name="20% - Accent1 3 5 2" xfId="23093"/>
    <cellStyle name="20% - Accent1 3 6" xfId="17423"/>
    <cellStyle name="20% - Accent1 3 6 2" xfId="23094"/>
    <cellStyle name="20% - Accent1 3 7" xfId="23095"/>
    <cellStyle name="20% - Accent1 4" xfId="2530"/>
    <cellStyle name="20% - Accent1 4 2" xfId="7125"/>
    <cellStyle name="20% - Accent1 4 2 2" xfId="15798"/>
    <cellStyle name="20% - Accent1 4 2 2 2" xfId="23096"/>
    <cellStyle name="20% - Accent1 4 2 3" xfId="21581"/>
    <cellStyle name="20% - Accent1 4 2 3 2" xfId="23097"/>
    <cellStyle name="20% - Accent1 4 2 4" xfId="23098"/>
    <cellStyle name="20% - Accent1 4 3" xfId="10016"/>
    <cellStyle name="20% - Accent1 4 3 2" xfId="23099"/>
    <cellStyle name="20% - Accent1 4 4" xfId="4233"/>
    <cellStyle name="20% - Accent1 4 4 2" xfId="23100"/>
    <cellStyle name="20% - Accent1 4 5" xfId="12907"/>
    <cellStyle name="20% - Accent1 4 5 2" xfId="23101"/>
    <cellStyle name="20% - Accent1 4 6" xfId="18690"/>
    <cellStyle name="20% - Accent1 4 6 2" xfId="23102"/>
    <cellStyle name="20% - Accent1 4 7" xfId="23103"/>
    <cellStyle name="20% - Accent1 5" xfId="1232"/>
    <cellStyle name="20% - Accent1 5 2" xfId="8719"/>
    <cellStyle name="20% - Accent1 5 2 2" xfId="14501"/>
    <cellStyle name="20% - Accent1 5 2 2 2" xfId="23104"/>
    <cellStyle name="20% - Accent1 5 2 3" xfId="20284"/>
    <cellStyle name="20% - Accent1 5 2 3 2" xfId="23105"/>
    <cellStyle name="20% - Accent1 5 2 4" xfId="23106"/>
    <cellStyle name="20% - Accent1 5 3" xfId="5828"/>
    <cellStyle name="20% - Accent1 5 3 2" xfId="23107"/>
    <cellStyle name="20% - Accent1 5 4" xfId="11610"/>
    <cellStyle name="20% - Accent1 5 4 2" xfId="23108"/>
    <cellStyle name="20% - Accent1 5 5" xfId="17393"/>
    <cellStyle name="20% - Accent1 5 5 2" xfId="23109"/>
    <cellStyle name="20% - Accent1 5 6" xfId="23110"/>
    <cellStyle name="20% - Accent1 6" xfId="5422"/>
    <cellStyle name="20% - Accent1 6 2" xfId="14096"/>
    <cellStyle name="20% - Accent1 6 2 2" xfId="23111"/>
    <cellStyle name="20% - Accent1 6 3" xfId="19879"/>
    <cellStyle name="20% - Accent1 6 3 2" xfId="23112"/>
    <cellStyle name="20% - Accent1 6 4" xfId="23113"/>
    <cellStyle name="20% - Accent1 7" xfId="8314"/>
    <cellStyle name="20% - Accent1 7 2" xfId="23114"/>
    <cellStyle name="20% - Accent1 8" xfId="2936"/>
    <cellStyle name="20% - Accent1 8 2" xfId="23115"/>
    <cellStyle name="20% - Accent1 9" xfId="11205"/>
    <cellStyle name="20% - Accent1 9 2" xfId="23116"/>
    <cellStyle name="20% - Accent2" xfId="816" builtinId="34" customBuiltin="1"/>
    <cellStyle name="20% - Accent2 10" xfId="16990"/>
    <cellStyle name="20% - Accent2 10 2" xfId="23117"/>
    <cellStyle name="20% - Accent2 11" xfId="23118"/>
    <cellStyle name="20% - Accent2 2" xfId="52"/>
    <cellStyle name="20% - Accent2 2 10" xfId="1249"/>
    <cellStyle name="20% - Accent2 2 10 2" xfId="8736"/>
    <cellStyle name="20% - Accent2 2 10 2 2" xfId="14518"/>
    <cellStyle name="20% - Accent2 2 10 2 2 2" xfId="23119"/>
    <cellStyle name="20% - Accent2 2 10 2 3" xfId="20301"/>
    <cellStyle name="20% - Accent2 2 10 2 3 2" xfId="23120"/>
    <cellStyle name="20% - Accent2 2 10 2 4" xfId="23121"/>
    <cellStyle name="20% - Accent2 2 10 3" xfId="5845"/>
    <cellStyle name="20% - Accent2 2 10 3 2" xfId="23122"/>
    <cellStyle name="20% - Accent2 2 10 4" xfId="11627"/>
    <cellStyle name="20% - Accent2 2 10 4 2" xfId="23123"/>
    <cellStyle name="20% - Accent2 2 10 5" xfId="17410"/>
    <cellStyle name="20% - Accent2 2 10 5 2" xfId="23124"/>
    <cellStyle name="20% - Accent2 2 10 6" xfId="23125"/>
    <cellStyle name="20% - Accent2 2 11" xfId="4682"/>
    <cellStyle name="20% - Accent2 2 11 2" xfId="13356"/>
    <cellStyle name="20% - Accent2 2 11 2 2" xfId="23126"/>
    <cellStyle name="20% - Accent2 2 11 3" xfId="19139"/>
    <cellStyle name="20% - Accent2 2 11 3 2" xfId="23127"/>
    <cellStyle name="20% - Accent2 2 11 4" xfId="23128"/>
    <cellStyle name="20% - Accent2 2 12" xfId="7574"/>
    <cellStyle name="20% - Accent2 2 12 2" xfId="23129"/>
    <cellStyle name="20% - Accent2 2 13" xfId="2953"/>
    <cellStyle name="20% - Accent2 2 13 2" xfId="23130"/>
    <cellStyle name="20% - Accent2 2 14" xfId="10465"/>
    <cellStyle name="20% - Accent2 2 14 2" xfId="23131"/>
    <cellStyle name="20% - Accent2 2 15" xfId="16248"/>
    <cellStyle name="20% - Accent2 2 15 2" xfId="23132"/>
    <cellStyle name="20% - Accent2 2 16" xfId="23133"/>
    <cellStyle name="20% - Accent2 2 2" xfId="53"/>
    <cellStyle name="20% - Accent2 2 2 10" xfId="4683"/>
    <cellStyle name="20% - Accent2 2 2 10 2" xfId="13357"/>
    <cellStyle name="20% - Accent2 2 2 10 2 2" xfId="23134"/>
    <cellStyle name="20% - Accent2 2 2 10 3" xfId="19140"/>
    <cellStyle name="20% - Accent2 2 2 10 3 2" xfId="23135"/>
    <cellStyle name="20% - Accent2 2 2 10 4" xfId="23136"/>
    <cellStyle name="20% - Accent2 2 2 11" xfId="7575"/>
    <cellStyle name="20% - Accent2 2 2 11 2" xfId="23137"/>
    <cellStyle name="20% - Accent2 2 2 12" xfId="2990"/>
    <cellStyle name="20% - Accent2 2 2 12 2" xfId="23138"/>
    <cellStyle name="20% - Accent2 2 2 13" xfId="10466"/>
    <cellStyle name="20% - Accent2 2 2 13 2" xfId="23139"/>
    <cellStyle name="20% - Accent2 2 2 14" xfId="16249"/>
    <cellStyle name="20% - Accent2 2 2 14 2" xfId="23140"/>
    <cellStyle name="20% - Accent2 2 2 15" xfId="23141"/>
    <cellStyle name="20% - Accent2 2 2 2" xfId="54"/>
    <cellStyle name="20% - Accent2 2 2 2 10" xfId="7576"/>
    <cellStyle name="20% - Accent2 2 2 2 10 2" xfId="23142"/>
    <cellStyle name="20% - Accent2 2 2 2 11" xfId="2991"/>
    <cellStyle name="20% - Accent2 2 2 2 11 2" xfId="23143"/>
    <cellStyle name="20% - Accent2 2 2 2 12" xfId="10467"/>
    <cellStyle name="20% - Accent2 2 2 2 12 2" xfId="23144"/>
    <cellStyle name="20% - Accent2 2 2 2 13" xfId="16250"/>
    <cellStyle name="20% - Accent2 2 2 2 13 2" xfId="23145"/>
    <cellStyle name="20% - Accent2 2 2 2 14" xfId="23146"/>
    <cellStyle name="20% - Accent2 2 2 2 2" xfId="55"/>
    <cellStyle name="20% - Accent2 2 2 2 2 10" xfId="10468"/>
    <cellStyle name="20% - Accent2 2 2 2 2 10 2" xfId="23147"/>
    <cellStyle name="20% - Accent2 2 2 2 2 11" xfId="16251"/>
    <cellStyle name="20% - Accent2 2 2 2 2 11 2" xfId="23148"/>
    <cellStyle name="20% - Accent2 2 2 2 2 12" xfId="23149"/>
    <cellStyle name="20% - Accent2 2 2 2 2 2" xfId="56"/>
    <cellStyle name="20% - Accent2 2 2 2 2 2 10" xfId="16252"/>
    <cellStyle name="20% - Accent2 2 2 2 2 2 10 2" xfId="23150"/>
    <cellStyle name="20% - Accent2 2 2 2 2 2 11" xfId="23151"/>
    <cellStyle name="20% - Accent2 2 2 2 2 2 2" xfId="57"/>
    <cellStyle name="20% - Accent2 2 2 2 2 2 2 2" xfId="1795"/>
    <cellStyle name="20% - Accent2 2 2 2 2 2 2 2 2" xfId="9281"/>
    <cellStyle name="20% - Accent2 2 2 2 2 2 2 2 2 2" xfId="15063"/>
    <cellStyle name="20% - Accent2 2 2 2 2 2 2 2 2 2 2" xfId="23152"/>
    <cellStyle name="20% - Accent2 2 2 2 2 2 2 2 2 3" xfId="20846"/>
    <cellStyle name="20% - Accent2 2 2 2 2 2 2 2 2 3 2" xfId="23153"/>
    <cellStyle name="20% - Accent2 2 2 2 2 2 2 2 2 4" xfId="23154"/>
    <cellStyle name="20% - Accent2 2 2 2 2 2 2 2 3" xfId="6390"/>
    <cellStyle name="20% - Accent2 2 2 2 2 2 2 2 3 2" xfId="23155"/>
    <cellStyle name="20% - Accent2 2 2 2 2 2 2 2 4" xfId="12172"/>
    <cellStyle name="20% - Accent2 2 2 2 2 2 2 2 4 2" xfId="23156"/>
    <cellStyle name="20% - Accent2 2 2 2 2 2 2 2 5" xfId="17955"/>
    <cellStyle name="20% - Accent2 2 2 2 2 2 2 2 5 2" xfId="23157"/>
    <cellStyle name="20% - Accent2 2 2 2 2 2 2 2 6" xfId="23158"/>
    <cellStyle name="20% - Accent2 2 2 2 2 2 2 3" xfId="4687"/>
    <cellStyle name="20% - Accent2 2 2 2 2 2 2 3 2" xfId="13361"/>
    <cellStyle name="20% - Accent2 2 2 2 2 2 2 3 2 2" xfId="23159"/>
    <cellStyle name="20% - Accent2 2 2 2 2 2 2 3 3" xfId="19144"/>
    <cellStyle name="20% - Accent2 2 2 2 2 2 2 3 3 2" xfId="23160"/>
    <cellStyle name="20% - Accent2 2 2 2 2 2 2 3 4" xfId="23161"/>
    <cellStyle name="20% - Accent2 2 2 2 2 2 2 4" xfId="7579"/>
    <cellStyle name="20% - Accent2 2 2 2 2 2 2 4 2" xfId="23162"/>
    <cellStyle name="20% - Accent2 2 2 2 2 2 2 5" xfId="3498"/>
    <cellStyle name="20% - Accent2 2 2 2 2 2 2 5 2" xfId="23163"/>
    <cellStyle name="20% - Accent2 2 2 2 2 2 2 6" xfId="10470"/>
    <cellStyle name="20% - Accent2 2 2 2 2 2 2 6 2" xfId="23164"/>
    <cellStyle name="20% - Accent2 2 2 2 2 2 2 7" xfId="16253"/>
    <cellStyle name="20% - Accent2 2 2 2 2 2 2 7 2" xfId="23165"/>
    <cellStyle name="20% - Accent2 2 2 2 2 2 2 8" xfId="23166"/>
    <cellStyle name="20% - Accent2 2 2 2 2 2 3" xfId="934"/>
    <cellStyle name="20% - Accent2 2 2 2 2 2 3 2" xfId="2638"/>
    <cellStyle name="20% - Accent2 2 2 2 2 2 3 2 2" xfId="10124"/>
    <cellStyle name="20% - Accent2 2 2 2 2 2 3 2 2 2" xfId="15906"/>
    <cellStyle name="20% - Accent2 2 2 2 2 2 3 2 2 2 2" xfId="23167"/>
    <cellStyle name="20% - Accent2 2 2 2 2 2 3 2 2 3" xfId="21689"/>
    <cellStyle name="20% - Accent2 2 2 2 2 2 3 2 2 3 2" xfId="23168"/>
    <cellStyle name="20% - Accent2 2 2 2 2 2 3 2 2 4" xfId="23169"/>
    <cellStyle name="20% - Accent2 2 2 2 2 2 3 2 3" xfId="7233"/>
    <cellStyle name="20% - Accent2 2 2 2 2 2 3 2 3 2" xfId="23170"/>
    <cellStyle name="20% - Accent2 2 2 2 2 2 3 2 4" xfId="13015"/>
    <cellStyle name="20% - Accent2 2 2 2 2 2 3 2 4 2" xfId="23171"/>
    <cellStyle name="20% - Accent2 2 2 2 2 2 3 2 5" xfId="18798"/>
    <cellStyle name="20% - Accent2 2 2 2 2 2 3 2 5 2" xfId="23172"/>
    <cellStyle name="20% - Accent2 2 2 2 2 2 3 2 6" xfId="23173"/>
    <cellStyle name="20% - Accent2 2 2 2 2 2 3 3" xfId="5530"/>
    <cellStyle name="20% - Accent2 2 2 2 2 2 3 3 2" xfId="14204"/>
    <cellStyle name="20% - Accent2 2 2 2 2 2 3 3 2 2" xfId="23174"/>
    <cellStyle name="20% - Accent2 2 2 2 2 2 3 3 3" xfId="19987"/>
    <cellStyle name="20% - Accent2 2 2 2 2 2 3 3 3 2" xfId="23175"/>
    <cellStyle name="20% - Accent2 2 2 2 2 2 3 3 4" xfId="23176"/>
    <cellStyle name="20% - Accent2 2 2 2 2 2 3 4" xfId="8422"/>
    <cellStyle name="20% - Accent2 2 2 2 2 2 3 4 2" xfId="23177"/>
    <cellStyle name="20% - Accent2 2 2 2 2 2 3 5" xfId="4341"/>
    <cellStyle name="20% - Accent2 2 2 2 2 2 3 5 2" xfId="23178"/>
    <cellStyle name="20% - Accent2 2 2 2 2 2 3 6" xfId="11313"/>
    <cellStyle name="20% - Accent2 2 2 2 2 2 3 6 2" xfId="23179"/>
    <cellStyle name="20% - Accent2 2 2 2 2 2 3 7" xfId="17096"/>
    <cellStyle name="20% - Accent2 2 2 2 2 2 3 7 2" xfId="23180"/>
    <cellStyle name="20% - Accent2 2 2 2 2 2 3 8" xfId="23181"/>
    <cellStyle name="20% - Accent2 2 2 2 2 2 4" xfId="1794"/>
    <cellStyle name="20% - Accent2 2 2 2 2 2 4 2" xfId="6389"/>
    <cellStyle name="20% - Accent2 2 2 2 2 2 4 2 2" xfId="15062"/>
    <cellStyle name="20% - Accent2 2 2 2 2 2 4 2 2 2" xfId="23182"/>
    <cellStyle name="20% - Accent2 2 2 2 2 2 4 2 3" xfId="20845"/>
    <cellStyle name="20% - Accent2 2 2 2 2 2 4 2 3 2" xfId="23183"/>
    <cellStyle name="20% - Accent2 2 2 2 2 2 4 2 4" xfId="23184"/>
    <cellStyle name="20% - Accent2 2 2 2 2 2 4 3" xfId="9280"/>
    <cellStyle name="20% - Accent2 2 2 2 2 2 4 3 2" xfId="23185"/>
    <cellStyle name="20% - Accent2 2 2 2 2 2 4 4" xfId="3497"/>
    <cellStyle name="20% - Accent2 2 2 2 2 2 4 4 2" xfId="23186"/>
    <cellStyle name="20% - Accent2 2 2 2 2 2 4 5" xfId="12171"/>
    <cellStyle name="20% - Accent2 2 2 2 2 2 4 5 2" xfId="23187"/>
    <cellStyle name="20% - Accent2 2 2 2 2 2 4 6" xfId="17954"/>
    <cellStyle name="20% - Accent2 2 2 2 2 2 4 6 2" xfId="23188"/>
    <cellStyle name="20% - Accent2 2 2 2 2 2 4 7" xfId="23189"/>
    <cellStyle name="20% - Accent2 2 2 2 2 2 5" xfId="1384"/>
    <cellStyle name="20% - Accent2 2 2 2 2 2 5 2" xfId="8870"/>
    <cellStyle name="20% - Accent2 2 2 2 2 2 5 2 2" xfId="14652"/>
    <cellStyle name="20% - Accent2 2 2 2 2 2 5 2 2 2" xfId="23190"/>
    <cellStyle name="20% - Accent2 2 2 2 2 2 5 2 3" xfId="20435"/>
    <cellStyle name="20% - Accent2 2 2 2 2 2 5 2 3 2" xfId="23191"/>
    <cellStyle name="20% - Accent2 2 2 2 2 2 5 2 4" xfId="23192"/>
    <cellStyle name="20% - Accent2 2 2 2 2 2 5 3" xfId="5979"/>
    <cellStyle name="20% - Accent2 2 2 2 2 2 5 3 2" xfId="23193"/>
    <cellStyle name="20% - Accent2 2 2 2 2 2 5 4" xfId="11761"/>
    <cellStyle name="20% - Accent2 2 2 2 2 2 5 4 2" xfId="23194"/>
    <cellStyle name="20% - Accent2 2 2 2 2 2 5 5" xfId="17544"/>
    <cellStyle name="20% - Accent2 2 2 2 2 2 5 5 2" xfId="23195"/>
    <cellStyle name="20% - Accent2 2 2 2 2 2 5 6" xfId="23196"/>
    <cellStyle name="20% - Accent2 2 2 2 2 2 6" xfId="4686"/>
    <cellStyle name="20% - Accent2 2 2 2 2 2 6 2" xfId="13360"/>
    <cellStyle name="20% - Accent2 2 2 2 2 2 6 2 2" xfId="23197"/>
    <cellStyle name="20% - Accent2 2 2 2 2 2 6 3" xfId="19143"/>
    <cellStyle name="20% - Accent2 2 2 2 2 2 6 3 2" xfId="23198"/>
    <cellStyle name="20% - Accent2 2 2 2 2 2 6 4" xfId="23199"/>
    <cellStyle name="20% - Accent2 2 2 2 2 2 7" xfId="7578"/>
    <cellStyle name="20% - Accent2 2 2 2 2 2 7 2" xfId="23200"/>
    <cellStyle name="20% - Accent2 2 2 2 2 2 8" xfId="3087"/>
    <cellStyle name="20% - Accent2 2 2 2 2 2 8 2" xfId="23201"/>
    <cellStyle name="20% - Accent2 2 2 2 2 2 9" xfId="10469"/>
    <cellStyle name="20% - Accent2 2 2 2 2 2 9 2" xfId="23202"/>
    <cellStyle name="20% - Accent2 2 2 2 2 3" xfId="58"/>
    <cellStyle name="20% - Accent2 2 2 2 2 3 2" xfId="1796"/>
    <cellStyle name="20% - Accent2 2 2 2 2 3 2 2" xfId="9282"/>
    <cellStyle name="20% - Accent2 2 2 2 2 3 2 2 2" xfId="15064"/>
    <cellStyle name="20% - Accent2 2 2 2 2 3 2 2 2 2" xfId="23203"/>
    <cellStyle name="20% - Accent2 2 2 2 2 3 2 2 3" xfId="20847"/>
    <cellStyle name="20% - Accent2 2 2 2 2 3 2 2 3 2" xfId="23204"/>
    <cellStyle name="20% - Accent2 2 2 2 2 3 2 2 4" xfId="23205"/>
    <cellStyle name="20% - Accent2 2 2 2 2 3 2 3" xfId="6391"/>
    <cellStyle name="20% - Accent2 2 2 2 2 3 2 3 2" xfId="23206"/>
    <cellStyle name="20% - Accent2 2 2 2 2 3 2 4" xfId="12173"/>
    <cellStyle name="20% - Accent2 2 2 2 2 3 2 4 2" xfId="23207"/>
    <cellStyle name="20% - Accent2 2 2 2 2 3 2 5" xfId="17956"/>
    <cellStyle name="20% - Accent2 2 2 2 2 3 2 5 2" xfId="23208"/>
    <cellStyle name="20% - Accent2 2 2 2 2 3 2 6" xfId="23209"/>
    <cellStyle name="20% - Accent2 2 2 2 2 3 3" xfId="4688"/>
    <cellStyle name="20% - Accent2 2 2 2 2 3 3 2" xfId="13362"/>
    <cellStyle name="20% - Accent2 2 2 2 2 3 3 2 2" xfId="23210"/>
    <cellStyle name="20% - Accent2 2 2 2 2 3 3 3" xfId="19145"/>
    <cellStyle name="20% - Accent2 2 2 2 2 3 3 3 2" xfId="23211"/>
    <cellStyle name="20% - Accent2 2 2 2 2 3 3 4" xfId="23212"/>
    <cellStyle name="20% - Accent2 2 2 2 2 3 4" xfId="7580"/>
    <cellStyle name="20% - Accent2 2 2 2 2 3 4 2" xfId="23213"/>
    <cellStyle name="20% - Accent2 2 2 2 2 3 5" xfId="3499"/>
    <cellStyle name="20% - Accent2 2 2 2 2 3 5 2" xfId="23214"/>
    <cellStyle name="20% - Accent2 2 2 2 2 3 6" xfId="10471"/>
    <cellStyle name="20% - Accent2 2 2 2 2 3 6 2" xfId="23215"/>
    <cellStyle name="20% - Accent2 2 2 2 2 3 7" xfId="16254"/>
    <cellStyle name="20% - Accent2 2 2 2 2 3 7 2" xfId="23216"/>
    <cellStyle name="20% - Accent2 2 2 2 2 3 8" xfId="23217"/>
    <cellStyle name="20% - Accent2 2 2 2 2 4" xfId="933"/>
    <cellStyle name="20% - Accent2 2 2 2 2 4 2" xfId="2637"/>
    <cellStyle name="20% - Accent2 2 2 2 2 4 2 2" xfId="10123"/>
    <cellStyle name="20% - Accent2 2 2 2 2 4 2 2 2" xfId="15905"/>
    <cellStyle name="20% - Accent2 2 2 2 2 4 2 2 2 2" xfId="23218"/>
    <cellStyle name="20% - Accent2 2 2 2 2 4 2 2 3" xfId="21688"/>
    <cellStyle name="20% - Accent2 2 2 2 2 4 2 2 3 2" xfId="23219"/>
    <cellStyle name="20% - Accent2 2 2 2 2 4 2 2 4" xfId="23220"/>
    <cellStyle name="20% - Accent2 2 2 2 2 4 2 3" xfId="7232"/>
    <cellStyle name="20% - Accent2 2 2 2 2 4 2 3 2" xfId="23221"/>
    <cellStyle name="20% - Accent2 2 2 2 2 4 2 4" xfId="13014"/>
    <cellStyle name="20% - Accent2 2 2 2 2 4 2 4 2" xfId="23222"/>
    <cellStyle name="20% - Accent2 2 2 2 2 4 2 5" xfId="18797"/>
    <cellStyle name="20% - Accent2 2 2 2 2 4 2 5 2" xfId="23223"/>
    <cellStyle name="20% - Accent2 2 2 2 2 4 2 6" xfId="23224"/>
    <cellStyle name="20% - Accent2 2 2 2 2 4 3" xfId="5529"/>
    <cellStyle name="20% - Accent2 2 2 2 2 4 3 2" xfId="14203"/>
    <cellStyle name="20% - Accent2 2 2 2 2 4 3 2 2" xfId="23225"/>
    <cellStyle name="20% - Accent2 2 2 2 2 4 3 3" xfId="19986"/>
    <cellStyle name="20% - Accent2 2 2 2 2 4 3 3 2" xfId="23226"/>
    <cellStyle name="20% - Accent2 2 2 2 2 4 3 4" xfId="23227"/>
    <cellStyle name="20% - Accent2 2 2 2 2 4 4" xfId="8421"/>
    <cellStyle name="20% - Accent2 2 2 2 2 4 4 2" xfId="23228"/>
    <cellStyle name="20% - Accent2 2 2 2 2 4 5" xfId="4340"/>
    <cellStyle name="20% - Accent2 2 2 2 2 4 5 2" xfId="23229"/>
    <cellStyle name="20% - Accent2 2 2 2 2 4 6" xfId="11312"/>
    <cellStyle name="20% - Accent2 2 2 2 2 4 6 2" xfId="23230"/>
    <cellStyle name="20% - Accent2 2 2 2 2 4 7" xfId="17095"/>
    <cellStyle name="20% - Accent2 2 2 2 2 4 7 2" xfId="23231"/>
    <cellStyle name="20% - Accent2 2 2 2 2 4 8" xfId="23232"/>
    <cellStyle name="20% - Accent2 2 2 2 2 5" xfId="1793"/>
    <cellStyle name="20% - Accent2 2 2 2 2 5 2" xfId="6388"/>
    <cellStyle name="20% - Accent2 2 2 2 2 5 2 2" xfId="15061"/>
    <cellStyle name="20% - Accent2 2 2 2 2 5 2 2 2" xfId="23233"/>
    <cellStyle name="20% - Accent2 2 2 2 2 5 2 3" xfId="20844"/>
    <cellStyle name="20% - Accent2 2 2 2 2 5 2 3 2" xfId="23234"/>
    <cellStyle name="20% - Accent2 2 2 2 2 5 2 4" xfId="23235"/>
    <cellStyle name="20% - Accent2 2 2 2 2 5 3" xfId="9279"/>
    <cellStyle name="20% - Accent2 2 2 2 2 5 3 2" xfId="23236"/>
    <cellStyle name="20% - Accent2 2 2 2 2 5 4" xfId="3496"/>
    <cellStyle name="20% - Accent2 2 2 2 2 5 4 2" xfId="23237"/>
    <cellStyle name="20% - Accent2 2 2 2 2 5 5" xfId="12170"/>
    <cellStyle name="20% - Accent2 2 2 2 2 5 5 2" xfId="23238"/>
    <cellStyle name="20% - Accent2 2 2 2 2 5 6" xfId="17953"/>
    <cellStyle name="20% - Accent2 2 2 2 2 5 6 2" xfId="23239"/>
    <cellStyle name="20% - Accent2 2 2 2 2 5 7" xfId="23240"/>
    <cellStyle name="20% - Accent2 2 2 2 2 6" xfId="1383"/>
    <cellStyle name="20% - Accent2 2 2 2 2 6 2" xfId="8869"/>
    <cellStyle name="20% - Accent2 2 2 2 2 6 2 2" xfId="14651"/>
    <cellStyle name="20% - Accent2 2 2 2 2 6 2 2 2" xfId="23241"/>
    <cellStyle name="20% - Accent2 2 2 2 2 6 2 3" xfId="20434"/>
    <cellStyle name="20% - Accent2 2 2 2 2 6 2 3 2" xfId="23242"/>
    <cellStyle name="20% - Accent2 2 2 2 2 6 2 4" xfId="23243"/>
    <cellStyle name="20% - Accent2 2 2 2 2 6 3" xfId="5978"/>
    <cellStyle name="20% - Accent2 2 2 2 2 6 3 2" xfId="23244"/>
    <cellStyle name="20% - Accent2 2 2 2 2 6 4" xfId="11760"/>
    <cellStyle name="20% - Accent2 2 2 2 2 6 4 2" xfId="23245"/>
    <cellStyle name="20% - Accent2 2 2 2 2 6 5" xfId="17543"/>
    <cellStyle name="20% - Accent2 2 2 2 2 6 5 2" xfId="23246"/>
    <cellStyle name="20% - Accent2 2 2 2 2 6 6" xfId="23247"/>
    <cellStyle name="20% - Accent2 2 2 2 2 7" xfId="4685"/>
    <cellStyle name="20% - Accent2 2 2 2 2 7 2" xfId="13359"/>
    <cellStyle name="20% - Accent2 2 2 2 2 7 2 2" xfId="23248"/>
    <cellStyle name="20% - Accent2 2 2 2 2 7 3" xfId="19142"/>
    <cellStyle name="20% - Accent2 2 2 2 2 7 3 2" xfId="23249"/>
    <cellStyle name="20% - Accent2 2 2 2 2 7 4" xfId="23250"/>
    <cellStyle name="20% - Accent2 2 2 2 2 8" xfId="7577"/>
    <cellStyle name="20% - Accent2 2 2 2 2 8 2" xfId="23251"/>
    <cellStyle name="20% - Accent2 2 2 2 2 9" xfId="3086"/>
    <cellStyle name="20% - Accent2 2 2 2 2 9 2" xfId="23252"/>
    <cellStyle name="20% - Accent2 2 2 2 3" xfId="59"/>
    <cellStyle name="20% - Accent2 2 2 2 3 10" xfId="16255"/>
    <cellStyle name="20% - Accent2 2 2 2 3 10 2" xfId="23253"/>
    <cellStyle name="20% - Accent2 2 2 2 3 11" xfId="23254"/>
    <cellStyle name="20% - Accent2 2 2 2 3 2" xfId="60"/>
    <cellStyle name="20% - Accent2 2 2 2 3 2 2" xfId="1798"/>
    <cellStyle name="20% - Accent2 2 2 2 3 2 2 2" xfId="9284"/>
    <cellStyle name="20% - Accent2 2 2 2 3 2 2 2 2" xfId="15066"/>
    <cellStyle name="20% - Accent2 2 2 2 3 2 2 2 2 2" xfId="23255"/>
    <cellStyle name="20% - Accent2 2 2 2 3 2 2 2 3" xfId="20849"/>
    <cellStyle name="20% - Accent2 2 2 2 3 2 2 2 3 2" xfId="23256"/>
    <cellStyle name="20% - Accent2 2 2 2 3 2 2 2 4" xfId="23257"/>
    <cellStyle name="20% - Accent2 2 2 2 3 2 2 3" xfId="6393"/>
    <cellStyle name="20% - Accent2 2 2 2 3 2 2 3 2" xfId="23258"/>
    <cellStyle name="20% - Accent2 2 2 2 3 2 2 4" xfId="12175"/>
    <cellStyle name="20% - Accent2 2 2 2 3 2 2 4 2" xfId="23259"/>
    <cellStyle name="20% - Accent2 2 2 2 3 2 2 5" xfId="17958"/>
    <cellStyle name="20% - Accent2 2 2 2 3 2 2 5 2" xfId="23260"/>
    <cellStyle name="20% - Accent2 2 2 2 3 2 2 6" xfId="23261"/>
    <cellStyle name="20% - Accent2 2 2 2 3 2 3" xfId="4690"/>
    <cellStyle name="20% - Accent2 2 2 2 3 2 3 2" xfId="13364"/>
    <cellStyle name="20% - Accent2 2 2 2 3 2 3 2 2" xfId="23262"/>
    <cellStyle name="20% - Accent2 2 2 2 3 2 3 3" xfId="19147"/>
    <cellStyle name="20% - Accent2 2 2 2 3 2 3 3 2" xfId="23263"/>
    <cellStyle name="20% - Accent2 2 2 2 3 2 3 4" xfId="23264"/>
    <cellStyle name="20% - Accent2 2 2 2 3 2 4" xfId="7582"/>
    <cellStyle name="20% - Accent2 2 2 2 3 2 4 2" xfId="23265"/>
    <cellStyle name="20% - Accent2 2 2 2 3 2 5" xfId="3501"/>
    <cellStyle name="20% - Accent2 2 2 2 3 2 5 2" xfId="23266"/>
    <cellStyle name="20% - Accent2 2 2 2 3 2 6" xfId="10473"/>
    <cellStyle name="20% - Accent2 2 2 2 3 2 6 2" xfId="23267"/>
    <cellStyle name="20% - Accent2 2 2 2 3 2 7" xfId="16256"/>
    <cellStyle name="20% - Accent2 2 2 2 3 2 7 2" xfId="23268"/>
    <cellStyle name="20% - Accent2 2 2 2 3 2 8" xfId="23269"/>
    <cellStyle name="20% - Accent2 2 2 2 3 3" xfId="935"/>
    <cellStyle name="20% - Accent2 2 2 2 3 3 2" xfId="2639"/>
    <cellStyle name="20% - Accent2 2 2 2 3 3 2 2" xfId="10125"/>
    <cellStyle name="20% - Accent2 2 2 2 3 3 2 2 2" xfId="15907"/>
    <cellStyle name="20% - Accent2 2 2 2 3 3 2 2 2 2" xfId="23270"/>
    <cellStyle name="20% - Accent2 2 2 2 3 3 2 2 3" xfId="21690"/>
    <cellStyle name="20% - Accent2 2 2 2 3 3 2 2 3 2" xfId="23271"/>
    <cellStyle name="20% - Accent2 2 2 2 3 3 2 2 4" xfId="23272"/>
    <cellStyle name="20% - Accent2 2 2 2 3 3 2 3" xfId="7234"/>
    <cellStyle name="20% - Accent2 2 2 2 3 3 2 3 2" xfId="23273"/>
    <cellStyle name="20% - Accent2 2 2 2 3 3 2 4" xfId="13016"/>
    <cellStyle name="20% - Accent2 2 2 2 3 3 2 4 2" xfId="23274"/>
    <cellStyle name="20% - Accent2 2 2 2 3 3 2 5" xfId="18799"/>
    <cellStyle name="20% - Accent2 2 2 2 3 3 2 5 2" xfId="23275"/>
    <cellStyle name="20% - Accent2 2 2 2 3 3 2 6" xfId="23276"/>
    <cellStyle name="20% - Accent2 2 2 2 3 3 3" xfId="5531"/>
    <cellStyle name="20% - Accent2 2 2 2 3 3 3 2" xfId="14205"/>
    <cellStyle name="20% - Accent2 2 2 2 3 3 3 2 2" xfId="23277"/>
    <cellStyle name="20% - Accent2 2 2 2 3 3 3 3" xfId="19988"/>
    <cellStyle name="20% - Accent2 2 2 2 3 3 3 3 2" xfId="23278"/>
    <cellStyle name="20% - Accent2 2 2 2 3 3 3 4" xfId="23279"/>
    <cellStyle name="20% - Accent2 2 2 2 3 3 4" xfId="8423"/>
    <cellStyle name="20% - Accent2 2 2 2 3 3 4 2" xfId="23280"/>
    <cellStyle name="20% - Accent2 2 2 2 3 3 5" xfId="4342"/>
    <cellStyle name="20% - Accent2 2 2 2 3 3 5 2" xfId="23281"/>
    <cellStyle name="20% - Accent2 2 2 2 3 3 6" xfId="11314"/>
    <cellStyle name="20% - Accent2 2 2 2 3 3 6 2" xfId="23282"/>
    <cellStyle name="20% - Accent2 2 2 2 3 3 7" xfId="17097"/>
    <cellStyle name="20% - Accent2 2 2 2 3 3 7 2" xfId="23283"/>
    <cellStyle name="20% - Accent2 2 2 2 3 3 8" xfId="23284"/>
    <cellStyle name="20% - Accent2 2 2 2 3 4" xfId="1797"/>
    <cellStyle name="20% - Accent2 2 2 2 3 4 2" xfId="6392"/>
    <cellStyle name="20% - Accent2 2 2 2 3 4 2 2" xfId="15065"/>
    <cellStyle name="20% - Accent2 2 2 2 3 4 2 2 2" xfId="23285"/>
    <cellStyle name="20% - Accent2 2 2 2 3 4 2 3" xfId="20848"/>
    <cellStyle name="20% - Accent2 2 2 2 3 4 2 3 2" xfId="23286"/>
    <cellStyle name="20% - Accent2 2 2 2 3 4 2 4" xfId="23287"/>
    <cellStyle name="20% - Accent2 2 2 2 3 4 3" xfId="9283"/>
    <cellStyle name="20% - Accent2 2 2 2 3 4 3 2" xfId="23288"/>
    <cellStyle name="20% - Accent2 2 2 2 3 4 4" xfId="3500"/>
    <cellStyle name="20% - Accent2 2 2 2 3 4 4 2" xfId="23289"/>
    <cellStyle name="20% - Accent2 2 2 2 3 4 5" xfId="12174"/>
    <cellStyle name="20% - Accent2 2 2 2 3 4 5 2" xfId="23290"/>
    <cellStyle name="20% - Accent2 2 2 2 3 4 6" xfId="17957"/>
    <cellStyle name="20% - Accent2 2 2 2 3 4 6 2" xfId="23291"/>
    <cellStyle name="20% - Accent2 2 2 2 3 4 7" xfId="23292"/>
    <cellStyle name="20% - Accent2 2 2 2 3 5" xfId="1385"/>
    <cellStyle name="20% - Accent2 2 2 2 3 5 2" xfId="8871"/>
    <cellStyle name="20% - Accent2 2 2 2 3 5 2 2" xfId="14653"/>
    <cellStyle name="20% - Accent2 2 2 2 3 5 2 2 2" xfId="23293"/>
    <cellStyle name="20% - Accent2 2 2 2 3 5 2 3" xfId="20436"/>
    <cellStyle name="20% - Accent2 2 2 2 3 5 2 3 2" xfId="23294"/>
    <cellStyle name="20% - Accent2 2 2 2 3 5 2 4" xfId="23295"/>
    <cellStyle name="20% - Accent2 2 2 2 3 5 3" xfId="5980"/>
    <cellStyle name="20% - Accent2 2 2 2 3 5 3 2" xfId="23296"/>
    <cellStyle name="20% - Accent2 2 2 2 3 5 4" xfId="11762"/>
    <cellStyle name="20% - Accent2 2 2 2 3 5 4 2" xfId="23297"/>
    <cellStyle name="20% - Accent2 2 2 2 3 5 5" xfId="17545"/>
    <cellStyle name="20% - Accent2 2 2 2 3 5 5 2" xfId="23298"/>
    <cellStyle name="20% - Accent2 2 2 2 3 5 6" xfId="23299"/>
    <cellStyle name="20% - Accent2 2 2 2 3 6" xfId="4689"/>
    <cellStyle name="20% - Accent2 2 2 2 3 6 2" xfId="13363"/>
    <cellStyle name="20% - Accent2 2 2 2 3 6 2 2" xfId="23300"/>
    <cellStyle name="20% - Accent2 2 2 2 3 6 3" xfId="19146"/>
    <cellStyle name="20% - Accent2 2 2 2 3 6 3 2" xfId="23301"/>
    <cellStyle name="20% - Accent2 2 2 2 3 6 4" xfId="23302"/>
    <cellStyle name="20% - Accent2 2 2 2 3 7" xfId="7581"/>
    <cellStyle name="20% - Accent2 2 2 2 3 7 2" xfId="23303"/>
    <cellStyle name="20% - Accent2 2 2 2 3 8" xfId="3088"/>
    <cellStyle name="20% - Accent2 2 2 2 3 8 2" xfId="23304"/>
    <cellStyle name="20% - Accent2 2 2 2 3 9" xfId="10472"/>
    <cellStyle name="20% - Accent2 2 2 2 3 9 2" xfId="23305"/>
    <cellStyle name="20% - Accent2 2 2 2 4" xfId="61"/>
    <cellStyle name="20% - Accent2 2 2 2 4 10" xfId="16257"/>
    <cellStyle name="20% - Accent2 2 2 2 4 10 2" xfId="23306"/>
    <cellStyle name="20% - Accent2 2 2 2 4 11" xfId="23307"/>
    <cellStyle name="20% - Accent2 2 2 2 4 2" xfId="62"/>
    <cellStyle name="20% - Accent2 2 2 2 4 2 2" xfId="1800"/>
    <cellStyle name="20% - Accent2 2 2 2 4 2 2 2" xfId="9286"/>
    <cellStyle name="20% - Accent2 2 2 2 4 2 2 2 2" xfId="15068"/>
    <cellStyle name="20% - Accent2 2 2 2 4 2 2 2 2 2" xfId="23308"/>
    <cellStyle name="20% - Accent2 2 2 2 4 2 2 2 3" xfId="20851"/>
    <cellStyle name="20% - Accent2 2 2 2 4 2 2 2 3 2" xfId="23309"/>
    <cellStyle name="20% - Accent2 2 2 2 4 2 2 2 4" xfId="23310"/>
    <cellStyle name="20% - Accent2 2 2 2 4 2 2 3" xfId="6395"/>
    <cellStyle name="20% - Accent2 2 2 2 4 2 2 3 2" xfId="23311"/>
    <cellStyle name="20% - Accent2 2 2 2 4 2 2 4" xfId="12177"/>
    <cellStyle name="20% - Accent2 2 2 2 4 2 2 4 2" xfId="23312"/>
    <cellStyle name="20% - Accent2 2 2 2 4 2 2 5" xfId="17960"/>
    <cellStyle name="20% - Accent2 2 2 2 4 2 2 5 2" xfId="23313"/>
    <cellStyle name="20% - Accent2 2 2 2 4 2 2 6" xfId="23314"/>
    <cellStyle name="20% - Accent2 2 2 2 4 2 3" xfId="4692"/>
    <cellStyle name="20% - Accent2 2 2 2 4 2 3 2" xfId="13366"/>
    <cellStyle name="20% - Accent2 2 2 2 4 2 3 2 2" xfId="23315"/>
    <cellStyle name="20% - Accent2 2 2 2 4 2 3 3" xfId="19149"/>
    <cellStyle name="20% - Accent2 2 2 2 4 2 3 3 2" xfId="23316"/>
    <cellStyle name="20% - Accent2 2 2 2 4 2 3 4" xfId="23317"/>
    <cellStyle name="20% - Accent2 2 2 2 4 2 4" xfId="7584"/>
    <cellStyle name="20% - Accent2 2 2 2 4 2 4 2" xfId="23318"/>
    <cellStyle name="20% - Accent2 2 2 2 4 2 5" xfId="3503"/>
    <cellStyle name="20% - Accent2 2 2 2 4 2 5 2" xfId="23319"/>
    <cellStyle name="20% - Accent2 2 2 2 4 2 6" xfId="10475"/>
    <cellStyle name="20% - Accent2 2 2 2 4 2 6 2" xfId="23320"/>
    <cellStyle name="20% - Accent2 2 2 2 4 2 7" xfId="16258"/>
    <cellStyle name="20% - Accent2 2 2 2 4 2 7 2" xfId="23321"/>
    <cellStyle name="20% - Accent2 2 2 2 4 2 8" xfId="23322"/>
    <cellStyle name="20% - Accent2 2 2 2 4 3" xfId="936"/>
    <cellStyle name="20% - Accent2 2 2 2 4 3 2" xfId="2640"/>
    <cellStyle name="20% - Accent2 2 2 2 4 3 2 2" xfId="10126"/>
    <cellStyle name="20% - Accent2 2 2 2 4 3 2 2 2" xfId="15908"/>
    <cellStyle name="20% - Accent2 2 2 2 4 3 2 2 2 2" xfId="23323"/>
    <cellStyle name="20% - Accent2 2 2 2 4 3 2 2 3" xfId="21691"/>
    <cellStyle name="20% - Accent2 2 2 2 4 3 2 2 3 2" xfId="23324"/>
    <cellStyle name="20% - Accent2 2 2 2 4 3 2 2 4" xfId="23325"/>
    <cellStyle name="20% - Accent2 2 2 2 4 3 2 3" xfId="7235"/>
    <cellStyle name="20% - Accent2 2 2 2 4 3 2 3 2" xfId="23326"/>
    <cellStyle name="20% - Accent2 2 2 2 4 3 2 4" xfId="13017"/>
    <cellStyle name="20% - Accent2 2 2 2 4 3 2 4 2" xfId="23327"/>
    <cellStyle name="20% - Accent2 2 2 2 4 3 2 5" xfId="18800"/>
    <cellStyle name="20% - Accent2 2 2 2 4 3 2 5 2" xfId="23328"/>
    <cellStyle name="20% - Accent2 2 2 2 4 3 2 6" xfId="23329"/>
    <cellStyle name="20% - Accent2 2 2 2 4 3 3" xfId="5532"/>
    <cellStyle name="20% - Accent2 2 2 2 4 3 3 2" xfId="14206"/>
    <cellStyle name="20% - Accent2 2 2 2 4 3 3 2 2" xfId="23330"/>
    <cellStyle name="20% - Accent2 2 2 2 4 3 3 3" xfId="19989"/>
    <cellStyle name="20% - Accent2 2 2 2 4 3 3 3 2" xfId="23331"/>
    <cellStyle name="20% - Accent2 2 2 2 4 3 3 4" xfId="23332"/>
    <cellStyle name="20% - Accent2 2 2 2 4 3 4" xfId="8424"/>
    <cellStyle name="20% - Accent2 2 2 2 4 3 4 2" xfId="23333"/>
    <cellStyle name="20% - Accent2 2 2 2 4 3 5" xfId="4343"/>
    <cellStyle name="20% - Accent2 2 2 2 4 3 5 2" xfId="23334"/>
    <cellStyle name="20% - Accent2 2 2 2 4 3 6" xfId="11315"/>
    <cellStyle name="20% - Accent2 2 2 2 4 3 6 2" xfId="23335"/>
    <cellStyle name="20% - Accent2 2 2 2 4 3 7" xfId="17098"/>
    <cellStyle name="20% - Accent2 2 2 2 4 3 7 2" xfId="23336"/>
    <cellStyle name="20% - Accent2 2 2 2 4 3 8" xfId="23337"/>
    <cellStyle name="20% - Accent2 2 2 2 4 4" xfId="1799"/>
    <cellStyle name="20% - Accent2 2 2 2 4 4 2" xfId="6394"/>
    <cellStyle name="20% - Accent2 2 2 2 4 4 2 2" xfId="15067"/>
    <cellStyle name="20% - Accent2 2 2 2 4 4 2 2 2" xfId="23338"/>
    <cellStyle name="20% - Accent2 2 2 2 4 4 2 3" xfId="20850"/>
    <cellStyle name="20% - Accent2 2 2 2 4 4 2 3 2" xfId="23339"/>
    <cellStyle name="20% - Accent2 2 2 2 4 4 2 4" xfId="23340"/>
    <cellStyle name="20% - Accent2 2 2 2 4 4 3" xfId="9285"/>
    <cellStyle name="20% - Accent2 2 2 2 4 4 3 2" xfId="23341"/>
    <cellStyle name="20% - Accent2 2 2 2 4 4 4" xfId="3502"/>
    <cellStyle name="20% - Accent2 2 2 2 4 4 4 2" xfId="23342"/>
    <cellStyle name="20% - Accent2 2 2 2 4 4 5" xfId="12176"/>
    <cellStyle name="20% - Accent2 2 2 2 4 4 5 2" xfId="23343"/>
    <cellStyle name="20% - Accent2 2 2 2 4 4 6" xfId="17959"/>
    <cellStyle name="20% - Accent2 2 2 2 4 4 6 2" xfId="23344"/>
    <cellStyle name="20% - Accent2 2 2 2 4 4 7" xfId="23345"/>
    <cellStyle name="20% - Accent2 2 2 2 4 5" xfId="1386"/>
    <cellStyle name="20% - Accent2 2 2 2 4 5 2" xfId="8872"/>
    <cellStyle name="20% - Accent2 2 2 2 4 5 2 2" xfId="14654"/>
    <cellStyle name="20% - Accent2 2 2 2 4 5 2 2 2" xfId="23346"/>
    <cellStyle name="20% - Accent2 2 2 2 4 5 2 3" xfId="20437"/>
    <cellStyle name="20% - Accent2 2 2 2 4 5 2 3 2" xfId="23347"/>
    <cellStyle name="20% - Accent2 2 2 2 4 5 2 4" xfId="23348"/>
    <cellStyle name="20% - Accent2 2 2 2 4 5 3" xfId="5981"/>
    <cellStyle name="20% - Accent2 2 2 2 4 5 3 2" xfId="23349"/>
    <cellStyle name="20% - Accent2 2 2 2 4 5 4" xfId="11763"/>
    <cellStyle name="20% - Accent2 2 2 2 4 5 4 2" xfId="23350"/>
    <cellStyle name="20% - Accent2 2 2 2 4 5 5" xfId="17546"/>
    <cellStyle name="20% - Accent2 2 2 2 4 5 5 2" xfId="23351"/>
    <cellStyle name="20% - Accent2 2 2 2 4 5 6" xfId="23352"/>
    <cellStyle name="20% - Accent2 2 2 2 4 6" xfId="4691"/>
    <cellStyle name="20% - Accent2 2 2 2 4 6 2" xfId="13365"/>
    <cellStyle name="20% - Accent2 2 2 2 4 6 2 2" xfId="23353"/>
    <cellStyle name="20% - Accent2 2 2 2 4 6 3" xfId="19148"/>
    <cellStyle name="20% - Accent2 2 2 2 4 6 3 2" xfId="23354"/>
    <cellStyle name="20% - Accent2 2 2 2 4 6 4" xfId="23355"/>
    <cellStyle name="20% - Accent2 2 2 2 4 7" xfId="7583"/>
    <cellStyle name="20% - Accent2 2 2 2 4 7 2" xfId="23356"/>
    <cellStyle name="20% - Accent2 2 2 2 4 8" xfId="3089"/>
    <cellStyle name="20% - Accent2 2 2 2 4 8 2" xfId="23357"/>
    <cellStyle name="20% - Accent2 2 2 2 4 9" xfId="10474"/>
    <cellStyle name="20% - Accent2 2 2 2 4 9 2" xfId="23358"/>
    <cellStyle name="20% - Accent2 2 2 2 5" xfId="63"/>
    <cellStyle name="20% - Accent2 2 2 2 5 2" xfId="1801"/>
    <cellStyle name="20% - Accent2 2 2 2 5 2 2" xfId="6396"/>
    <cellStyle name="20% - Accent2 2 2 2 5 2 2 2" xfId="15069"/>
    <cellStyle name="20% - Accent2 2 2 2 5 2 2 2 2" xfId="23359"/>
    <cellStyle name="20% - Accent2 2 2 2 5 2 2 3" xfId="20852"/>
    <cellStyle name="20% - Accent2 2 2 2 5 2 2 3 2" xfId="23360"/>
    <cellStyle name="20% - Accent2 2 2 2 5 2 2 4" xfId="23361"/>
    <cellStyle name="20% - Accent2 2 2 2 5 2 3" xfId="9287"/>
    <cellStyle name="20% - Accent2 2 2 2 5 2 3 2" xfId="23362"/>
    <cellStyle name="20% - Accent2 2 2 2 5 2 4" xfId="3504"/>
    <cellStyle name="20% - Accent2 2 2 2 5 2 4 2" xfId="23363"/>
    <cellStyle name="20% - Accent2 2 2 2 5 2 5" xfId="12178"/>
    <cellStyle name="20% - Accent2 2 2 2 5 2 5 2" xfId="23364"/>
    <cellStyle name="20% - Accent2 2 2 2 5 2 6" xfId="17961"/>
    <cellStyle name="20% - Accent2 2 2 2 5 2 6 2" xfId="23365"/>
    <cellStyle name="20% - Accent2 2 2 2 5 2 7" xfId="23366"/>
    <cellStyle name="20% - Accent2 2 2 2 5 3" xfId="1382"/>
    <cellStyle name="20% - Accent2 2 2 2 5 3 2" xfId="8868"/>
    <cellStyle name="20% - Accent2 2 2 2 5 3 2 2" xfId="14650"/>
    <cellStyle name="20% - Accent2 2 2 2 5 3 2 2 2" xfId="23367"/>
    <cellStyle name="20% - Accent2 2 2 2 5 3 2 3" xfId="20433"/>
    <cellStyle name="20% - Accent2 2 2 2 5 3 2 3 2" xfId="23368"/>
    <cellStyle name="20% - Accent2 2 2 2 5 3 2 4" xfId="23369"/>
    <cellStyle name="20% - Accent2 2 2 2 5 3 3" xfId="5977"/>
    <cellStyle name="20% - Accent2 2 2 2 5 3 3 2" xfId="23370"/>
    <cellStyle name="20% - Accent2 2 2 2 5 3 4" xfId="11759"/>
    <cellStyle name="20% - Accent2 2 2 2 5 3 4 2" xfId="23371"/>
    <cellStyle name="20% - Accent2 2 2 2 5 3 5" xfId="17542"/>
    <cellStyle name="20% - Accent2 2 2 2 5 3 5 2" xfId="23372"/>
    <cellStyle name="20% - Accent2 2 2 2 5 3 6" xfId="23373"/>
    <cellStyle name="20% - Accent2 2 2 2 5 4" xfId="4693"/>
    <cellStyle name="20% - Accent2 2 2 2 5 4 2" xfId="13367"/>
    <cellStyle name="20% - Accent2 2 2 2 5 4 2 2" xfId="23374"/>
    <cellStyle name="20% - Accent2 2 2 2 5 4 3" xfId="19150"/>
    <cellStyle name="20% - Accent2 2 2 2 5 4 3 2" xfId="23375"/>
    <cellStyle name="20% - Accent2 2 2 2 5 4 4" xfId="23376"/>
    <cellStyle name="20% - Accent2 2 2 2 5 5" xfId="7585"/>
    <cellStyle name="20% - Accent2 2 2 2 5 5 2" xfId="23377"/>
    <cellStyle name="20% - Accent2 2 2 2 5 6" xfId="3085"/>
    <cellStyle name="20% - Accent2 2 2 2 5 6 2" xfId="23378"/>
    <cellStyle name="20% - Accent2 2 2 2 5 7" xfId="10476"/>
    <cellStyle name="20% - Accent2 2 2 2 5 7 2" xfId="23379"/>
    <cellStyle name="20% - Accent2 2 2 2 5 8" xfId="16259"/>
    <cellStyle name="20% - Accent2 2 2 2 5 8 2" xfId="23380"/>
    <cellStyle name="20% - Accent2 2 2 2 5 9" xfId="23381"/>
    <cellStyle name="20% - Accent2 2 2 2 6" xfId="901"/>
    <cellStyle name="20% - Accent2 2 2 2 6 2" xfId="2607"/>
    <cellStyle name="20% - Accent2 2 2 2 6 2 2" xfId="10093"/>
    <cellStyle name="20% - Accent2 2 2 2 6 2 2 2" xfId="15875"/>
    <cellStyle name="20% - Accent2 2 2 2 6 2 2 2 2" xfId="23382"/>
    <cellStyle name="20% - Accent2 2 2 2 6 2 2 3" xfId="21658"/>
    <cellStyle name="20% - Accent2 2 2 2 6 2 2 3 2" xfId="23383"/>
    <cellStyle name="20% - Accent2 2 2 2 6 2 2 4" xfId="23384"/>
    <cellStyle name="20% - Accent2 2 2 2 6 2 3" xfId="7202"/>
    <cellStyle name="20% - Accent2 2 2 2 6 2 3 2" xfId="23385"/>
    <cellStyle name="20% - Accent2 2 2 2 6 2 4" xfId="12984"/>
    <cellStyle name="20% - Accent2 2 2 2 6 2 4 2" xfId="23386"/>
    <cellStyle name="20% - Accent2 2 2 2 6 2 5" xfId="18767"/>
    <cellStyle name="20% - Accent2 2 2 2 6 2 5 2" xfId="23387"/>
    <cellStyle name="20% - Accent2 2 2 2 6 2 6" xfId="23388"/>
    <cellStyle name="20% - Accent2 2 2 2 6 3" xfId="5499"/>
    <cellStyle name="20% - Accent2 2 2 2 6 3 2" xfId="14173"/>
    <cellStyle name="20% - Accent2 2 2 2 6 3 2 2" xfId="23389"/>
    <cellStyle name="20% - Accent2 2 2 2 6 3 3" xfId="19956"/>
    <cellStyle name="20% - Accent2 2 2 2 6 3 3 2" xfId="23390"/>
    <cellStyle name="20% - Accent2 2 2 2 6 3 4" xfId="23391"/>
    <cellStyle name="20% - Accent2 2 2 2 6 4" xfId="8391"/>
    <cellStyle name="20% - Accent2 2 2 2 6 4 2" xfId="23392"/>
    <cellStyle name="20% - Accent2 2 2 2 6 5" xfId="4310"/>
    <cellStyle name="20% - Accent2 2 2 2 6 5 2" xfId="23393"/>
    <cellStyle name="20% - Accent2 2 2 2 6 6" xfId="11282"/>
    <cellStyle name="20% - Accent2 2 2 2 6 6 2" xfId="23394"/>
    <cellStyle name="20% - Accent2 2 2 2 6 7" xfId="17065"/>
    <cellStyle name="20% - Accent2 2 2 2 6 7 2" xfId="23395"/>
    <cellStyle name="20% - Accent2 2 2 2 6 8" xfId="23396"/>
    <cellStyle name="20% - Accent2 2 2 2 7" xfId="1792"/>
    <cellStyle name="20% - Accent2 2 2 2 7 2" xfId="6387"/>
    <cellStyle name="20% - Accent2 2 2 2 7 2 2" xfId="15060"/>
    <cellStyle name="20% - Accent2 2 2 2 7 2 2 2" xfId="23397"/>
    <cellStyle name="20% - Accent2 2 2 2 7 2 3" xfId="20843"/>
    <cellStyle name="20% - Accent2 2 2 2 7 2 3 2" xfId="23398"/>
    <cellStyle name="20% - Accent2 2 2 2 7 2 4" xfId="23399"/>
    <cellStyle name="20% - Accent2 2 2 2 7 3" xfId="9278"/>
    <cellStyle name="20% - Accent2 2 2 2 7 3 2" xfId="23400"/>
    <cellStyle name="20% - Accent2 2 2 2 7 4" xfId="3495"/>
    <cellStyle name="20% - Accent2 2 2 2 7 4 2" xfId="23401"/>
    <cellStyle name="20% - Accent2 2 2 2 7 5" xfId="12169"/>
    <cellStyle name="20% - Accent2 2 2 2 7 5 2" xfId="23402"/>
    <cellStyle name="20% - Accent2 2 2 2 7 6" xfId="17952"/>
    <cellStyle name="20% - Accent2 2 2 2 7 6 2" xfId="23403"/>
    <cellStyle name="20% - Accent2 2 2 2 7 7" xfId="23404"/>
    <cellStyle name="20% - Accent2 2 2 2 8" xfId="1288"/>
    <cellStyle name="20% - Accent2 2 2 2 8 2" xfId="8774"/>
    <cellStyle name="20% - Accent2 2 2 2 8 2 2" xfId="14556"/>
    <cellStyle name="20% - Accent2 2 2 2 8 2 2 2" xfId="23405"/>
    <cellStyle name="20% - Accent2 2 2 2 8 2 3" xfId="20339"/>
    <cellStyle name="20% - Accent2 2 2 2 8 2 3 2" xfId="23406"/>
    <cellStyle name="20% - Accent2 2 2 2 8 2 4" xfId="23407"/>
    <cellStyle name="20% - Accent2 2 2 2 8 3" xfId="5883"/>
    <cellStyle name="20% - Accent2 2 2 2 8 3 2" xfId="23408"/>
    <cellStyle name="20% - Accent2 2 2 2 8 4" xfId="11665"/>
    <cellStyle name="20% - Accent2 2 2 2 8 4 2" xfId="23409"/>
    <cellStyle name="20% - Accent2 2 2 2 8 5" xfId="17448"/>
    <cellStyle name="20% - Accent2 2 2 2 8 5 2" xfId="23410"/>
    <cellStyle name="20% - Accent2 2 2 2 8 6" xfId="23411"/>
    <cellStyle name="20% - Accent2 2 2 2 9" xfId="4684"/>
    <cellStyle name="20% - Accent2 2 2 2 9 2" xfId="13358"/>
    <cellStyle name="20% - Accent2 2 2 2 9 2 2" xfId="23412"/>
    <cellStyle name="20% - Accent2 2 2 2 9 3" xfId="19141"/>
    <cellStyle name="20% - Accent2 2 2 2 9 3 2" xfId="23413"/>
    <cellStyle name="20% - Accent2 2 2 2 9 4" xfId="23414"/>
    <cellStyle name="20% - Accent2 2 2 3" xfId="64"/>
    <cellStyle name="20% - Accent2 2 2 3 10" xfId="10477"/>
    <cellStyle name="20% - Accent2 2 2 3 10 2" xfId="23415"/>
    <cellStyle name="20% - Accent2 2 2 3 11" xfId="16260"/>
    <cellStyle name="20% - Accent2 2 2 3 11 2" xfId="23416"/>
    <cellStyle name="20% - Accent2 2 2 3 12" xfId="23417"/>
    <cellStyle name="20% - Accent2 2 2 3 2" xfId="65"/>
    <cellStyle name="20% - Accent2 2 2 3 2 10" xfId="16261"/>
    <cellStyle name="20% - Accent2 2 2 3 2 10 2" xfId="23418"/>
    <cellStyle name="20% - Accent2 2 2 3 2 11" xfId="23419"/>
    <cellStyle name="20% - Accent2 2 2 3 2 2" xfId="66"/>
    <cellStyle name="20% - Accent2 2 2 3 2 2 2" xfId="1804"/>
    <cellStyle name="20% - Accent2 2 2 3 2 2 2 2" xfId="9290"/>
    <cellStyle name="20% - Accent2 2 2 3 2 2 2 2 2" xfId="15072"/>
    <cellStyle name="20% - Accent2 2 2 3 2 2 2 2 2 2" xfId="23420"/>
    <cellStyle name="20% - Accent2 2 2 3 2 2 2 2 3" xfId="20855"/>
    <cellStyle name="20% - Accent2 2 2 3 2 2 2 2 3 2" xfId="23421"/>
    <cellStyle name="20% - Accent2 2 2 3 2 2 2 2 4" xfId="23422"/>
    <cellStyle name="20% - Accent2 2 2 3 2 2 2 3" xfId="6399"/>
    <cellStyle name="20% - Accent2 2 2 3 2 2 2 3 2" xfId="23423"/>
    <cellStyle name="20% - Accent2 2 2 3 2 2 2 4" xfId="12181"/>
    <cellStyle name="20% - Accent2 2 2 3 2 2 2 4 2" xfId="23424"/>
    <cellStyle name="20% - Accent2 2 2 3 2 2 2 5" xfId="17964"/>
    <cellStyle name="20% - Accent2 2 2 3 2 2 2 5 2" xfId="23425"/>
    <cellStyle name="20% - Accent2 2 2 3 2 2 2 6" xfId="23426"/>
    <cellStyle name="20% - Accent2 2 2 3 2 2 3" xfId="4696"/>
    <cellStyle name="20% - Accent2 2 2 3 2 2 3 2" xfId="13370"/>
    <cellStyle name="20% - Accent2 2 2 3 2 2 3 2 2" xfId="23427"/>
    <cellStyle name="20% - Accent2 2 2 3 2 2 3 3" xfId="19153"/>
    <cellStyle name="20% - Accent2 2 2 3 2 2 3 3 2" xfId="23428"/>
    <cellStyle name="20% - Accent2 2 2 3 2 2 3 4" xfId="23429"/>
    <cellStyle name="20% - Accent2 2 2 3 2 2 4" xfId="7588"/>
    <cellStyle name="20% - Accent2 2 2 3 2 2 4 2" xfId="23430"/>
    <cellStyle name="20% - Accent2 2 2 3 2 2 5" xfId="3507"/>
    <cellStyle name="20% - Accent2 2 2 3 2 2 5 2" xfId="23431"/>
    <cellStyle name="20% - Accent2 2 2 3 2 2 6" xfId="10479"/>
    <cellStyle name="20% - Accent2 2 2 3 2 2 6 2" xfId="23432"/>
    <cellStyle name="20% - Accent2 2 2 3 2 2 7" xfId="16262"/>
    <cellStyle name="20% - Accent2 2 2 3 2 2 7 2" xfId="23433"/>
    <cellStyle name="20% - Accent2 2 2 3 2 2 8" xfId="23434"/>
    <cellStyle name="20% - Accent2 2 2 3 2 3" xfId="938"/>
    <cellStyle name="20% - Accent2 2 2 3 2 3 2" xfId="2642"/>
    <cellStyle name="20% - Accent2 2 2 3 2 3 2 2" xfId="10128"/>
    <cellStyle name="20% - Accent2 2 2 3 2 3 2 2 2" xfId="15910"/>
    <cellStyle name="20% - Accent2 2 2 3 2 3 2 2 2 2" xfId="23435"/>
    <cellStyle name="20% - Accent2 2 2 3 2 3 2 2 3" xfId="21693"/>
    <cellStyle name="20% - Accent2 2 2 3 2 3 2 2 3 2" xfId="23436"/>
    <cellStyle name="20% - Accent2 2 2 3 2 3 2 2 4" xfId="23437"/>
    <cellStyle name="20% - Accent2 2 2 3 2 3 2 3" xfId="7237"/>
    <cellStyle name="20% - Accent2 2 2 3 2 3 2 3 2" xfId="23438"/>
    <cellStyle name="20% - Accent2 2 2 3 2 3 2 4" xfId="13019"/>
    <cellStyle name="20% - Accent2 2 2 3 2 3 2 4 2" xfId="23439"/>
    <cellStyle name="20% - Accent2 2 2 3 2 3 2 5" xfId="18802"/>
    <cellStyle name="20% - Accent2 2 2 3 2 3 2 5 2" xfId="23440"/>
    <cellStyle name="20% - Accent2 2 2 3 2 3 2 6" xfId="23441"/>
    <cellStyle name="20% - Accent2 2 2 3 2 3 3" xfId="5534"/>
    <cellStyle name="20% - Accent2 2 2 3 2 3 3 2" xfId="14208"/>
    <cellStyle name="20% - Accent2 2 2 3 2 3 3 2 2" xfId="23442"/>
    <cellStyle name="20% - Accent2 2 2 3 2 3 3 3" xfId="19991"/>
    <cellStyle name="20% - Accent2 2 2 3 2 3 3 3 2" xfId="23443"/>
    <cellStyle name="20% - Accent2 2 2 3 2 3 3 4" xfId="23444"/>
    <cellStyle name="20% - Accent2 2 2 3 2 3 4" xfId="8426"/>
    <cellStyle name="20% - Accent2 2 2 3 2 3 4 2" xfId="23445"/>
    <cellStyle name="20% - Accent2 2 2 3 2 3 5" xfId="4345"/>
    <cellStyle name="20% - Accent2 2 2 3 2 3 5 2" xfId="23446"/>
    <cellStyle name="20% - Accent2 2 2 3 2 3 6" xfId="11317"/>
    <cellStyle name="20% - Accent2 2 2 3 2 3 6 2" xfId="23447"/>
    <cellStyle name="20% - Accent2 2 2 3 2 3 7" xfId="17100"/>
    <cellStyle name="20% - Accent2 2 2 3 2 3 7 2" xfId="23448"/>
    <cellStyle name="20% - Accent2 2 2 3 2 3 8" xfId="23449"/>
    <cellStyle name="20% - Accent2 2 2 3 2 4" xfId="1803"/>
    <cellStyle name="20% - Accent2 2 2 3 2 4 2" xfId="6398"/>
    <cellStyle name="20% - Accent2 2 2 3 2 4 2 2" xfId="15071"/>
    <cellStyle name="20% - Accent2 2 2 3 2 4 2 2 2" xfId="23450"/>
    <cellStyle name="20% - Accent2 2 2 3 2 4 2 3" xfId="20854"/>
    <cellStyle name="20% - Accent2 2 2 3 2 4 2 3 2" xfId="23451"/>
    <cellStyle name="20% - Accent2 2 2 3 2 4 2 4" xfId="23452"/>
    <cellStyle name="20% - Accent2 2 2 3 2 4 3" xfId="9289"/>
    <cellStyle name="20% - Accent2 2 2 3 2 4 3 2" xfId="23453"/>
    <cellStyle name="20% - Accent2 2 2 3 2 4 4" xfId="3506"/>
    <cellStyle name="20% - Accent2 2 2 3 2 4 4 2" xfId="23454"/>
    <cellStyle name="20% - Accent2 2 2 3 2 4 5" xfId="12180"/>
    <cellStyle name="20% - Accent2 2 2 3 2 4 5 2" xfId="23455"/>
    <cellStyle name="20% - Accent2 2 2 3 2 4 6" xfId="17963"/>
    <cellStyle name="20% - Accent2 2 2 3 2 4 6 2" xfId="23456"/>
    <cellStyle name="20% - Accent2 2 2 3 2 4 7" xfId="23457"/>
    <cellStyle name="20% - Accent2 2 2 3 2 5" xfId="1388"/>
    <cellStyle name="20% - Accent2 2 2 3 2 5 2" xfId="8874"/>
    <cellStyle name="20% - Accent2 2 2 3 2 5 2 2" xfId="14656"/>
    <cellStyle name="20% - Accent2 2 2 3 2 5 2 2 2" xfId="23458"/>
    <cellStyle name="20% - Accent2 2 2 3 2 5 2 3" xfId="20439"/>
    <cellStyle name="20% - Accent2 2 2 3 2 5 2 3 2" xfId="23459"/>
    <cellStyle name="20% - Accent2 2 2 3 2 5 2 4" xfId="23460"/>
    <cellStyle name="20% - Accent2 2 2 3 2 5 3" xfId="5983"/>
    <cellStyle name="20% - Accent2 2 2 3 2 5 3 2" xfId="23461"/>
    <cellStyle name="20% - Accent2 2 2 3 2 5 4" xfId="11765"/>
    <cellStyle name="20% - Accent2 2 2 3 2 5 4 2" xfId="23462"/>
    <cellStyle name="20% - Accent2 2 2 3 2 5 5" xfId="17548"/>
    <cellStyle name="20% - Accent2 2 2 3 2 5 5 2" xfId="23463"/>
    <cellStyle name="20% - Accent2 2 2 3 2 5 6" xfId="23464"/>
    <cellStyle name="20% - Accent2 2 2 3 2 6" xfId="4695"/>
    <cellStyle name="20% - Accent2 2 2 3 2 6 2" xfId="13369"/>
    <cellStyle name="20% - Accent2 2 2 3 2 6 2 2" xfId="23465"/>
    <cellStyle name="20% - Accent2 2 2 3 2 6 3" xfId="19152"/>
    <cellStyle name="20% - Accent2 2 2 3 2 6 3 2" xfId="23466"/>
    <cellStyle name="20% - Accent2 2 2 3 2 6 4" xfId="23467"/>
    <cellStyle name="20% - Accent2 2 2 3 2 7" xfId="7587"/>
    <cellStyle name="20% - Accent2 2 2 3 2 7 2" xfId="23468"/>
    <cellStyle name="20% - Accent2 2 2 3 2 8" xfId="3091"/>
    <cellStyle name="20% - Accent2 2 2 3 2 8 2" xfId="23469"/>
    <cellStyle name="20% - Accent2 2 2 3 2 9" xfId="10478"/>
    <cellStyle name="20% - Accent2 2 2 3 2 9 2" xfId="23470"/>
    <cellStyle name="20% - Accent2 2 2 3 3" xfId="67"/>
    <cellStyle name="20% - Accent2 2 2 3 3 2" xfId="1805"/>
    <cellStyle name="20% - Accent2 2 2 3 3 2 2" xfId="9291"/>
    <cellStyle name="20% - Accent2 2 2 3 3 2 2 2" xfId="15073"/>
    <cellStyle name="20% - Accent2 2 2 3 3 2 2 2 2" xfId="23471"/>
    <cellStyle name="20% - Accent2 2 2 3 3 2 2 3" xfId="20856"/>
    <cellStyle name="20% - Accent2 2 2 3 3 2 2 3 2" xfId="23472"/>
    <cellStyle name="20% - Accent2 2 2 3 3 2 2 4" xfId="23473"/>
    <cellStyle name="20% - Accent2 2 2 3 3 2 3" xfId="6400"/>
    <cellStyle name="20% - Accent2 2 2 3 3 2 3 2" xfId="23474"/>
    <cellStyle name="20% - Accent2 2 2 3 3 2 4" xfId="12182"/>
    <cellStyle name="20% - Accent2 2 2 3 3 2 4 2" xfId="23475"/>
    <cellStyle name="20% - Accent2 2 2 3 3 2 5" xfId="17965"/>
    <cellStyle name="20% - Accent2 2 2 3 3 2 5 2" xfId="23476"/>
    <cellStyle name="20% - Accent2 2 2 3 3 2 6" xfId="23477"/>
    <cellStyle name="20% - Accent2 2 2 3 3 3" xfId="4697"/>
    <cellStyle name="20% - Accent2 2 2 3 3 3 2" xfId="13371"/>
    <cellStyle name="20% - Accent2 2 2 3 3 3 2 2" xfId="23478"/>
    <cellStyle name="20% - Accent2 2 2 3 3 3 3" xfId="19154"/>
    <cellStyle name="20% - Accent2 2 2 3 3 3 3 2" xfId="23479"/>
    <cellStyle name="20% - Accent2 2 2 3 3 3 4" xfId="23480"/>
    <cellStyle name="20% - Accent2 2 2 3 3 4" xfId="7589"/>
    <cellStyle name="20% - Accent2 2 2 3 3 4 2" xfId="23481"/>
    <cellStyle name="20% - Accent2 2 2 3 3 5" xfId="3508"/>
    <cellStyle name="20% - Accent2 2 2 3 3 5 2" xfId="23482"/>
    <cellStyle name="20% - Accent2 2 2 3 3 6" xfId="10480"/>
    <cellStyle name="20% - Accent2 2 2 3 3 6 2" xfId="23483"/>
    <cellStyle name="20% - Accent2 2 2 3 3 7" xfId="16263"/>
    <cellStyle name="20% - Accent2 2 2 3 3 7 2" xfId="23484"/>
    <cellStyle name="20% - Accent2 2 2 3 3 8" xfId="23485"/>
    <cellStyle name="20% - Accent2 2 2 3 4" xfId="937"/>
    <cellStyle name="20% - Accent2 2 2 3 4 2" xfId="2641"/>
    <cellStyle name="20% - Accent2 2 2 3 4 2 2" xfId="10127"/>
    <cellStyle name="20% - Accent2 2 2 3 4 2 2 2" xfId="15909"/>
    <cellStyle name="20% - Accent2 2 2 3 4 2 2 2 2" xfId="23486"/>
    <cellStyle name="20% - Accent2 2 2 3 4 2 2 3" xfId="21692"/>
    <cellStyle name="20% - Accent2 2 2 3 4 2 2 3 2" xfId="23487"/>
    <cellStyle name="20% - Accent2 2 2 3 4 2 2 4" xfId="23488"/>
    <cellStyle name="20% - Accent2 2 2 3 4 2 3" xfId="7236"/>
    <cellStyle name="20% - Accent2 2 2 3 4 2 3 2" xfId="23489"/>
    <cellStyle name="20% - Accent2 2 2 3 4 2 4" xfId="13018"/>
    <cellStyle name="20% - Accent2 2 2 3 4 2 4 2" xfId="23490"/>
    <cellStyle name="20% - Accent2 2 2 3 4 2 5" xfId="18801"/>
    <cellStyle name="20% - Accent2 2 2 3 4 2 5 2" xfId="23491"/>
    <cellStyle name="20% - Accent2 2 2 3 4 2 6" xfId="23492"/>
    <cellStyle name="20% - Accent2 2 2 3 4 3" xfId="5533"/>
    <cellStyle name="20% - Accent2 2 2 3 4 3 2" xfId="14207"/>
    <cellStyle name="20% - Accent2 2 2 3 4 3 2 2" xfId="23493"/>
    <cellStyle name="20% - Accent2 2 2 3 4 3 3" xfId="19990"/>
    <cellStyle name="20% - Accent2 2 2 3 4 3 3 2" xfId="23494"/>
    <cellStyle name="20% - Accent2 2 2 3 4 3 4" xfId="23495"/>
    <cellStyle name="20% - Accent2 2 2 3 4 4" xfId="8425"/>
    <cellStyle name="20% - Accent2 2 2 3 4 4 2" xfId="23496"/>
    <cellStyle name="20% - Accent2 2 2 3 4 5" xfId="4344"/>
    <cellStyle name="20% - Accent2 2 2 3 4 5 2" xfId="23497"/>
    <cellStyle name="20% - Accent2 2 2 3 4 6" xfId="11316"/>
    <cellStyle name="20% - Accent2 2 2 3 4 6 2" xfId="23498"/>
    <cellStyle name="20% - Accent2 2 2 3 4 7" xfId="17099"/>
    <cellStyle name="20% - Accent2 2 2 3 4 7 2" xfId="23499"/>
    <cellStyle name="20% - Accent2 2 2 3 4 8" xfId="23500"/>
    <cellStyle name="20% - Accent2 2 2 3 5" xfId="1802"/>
    <cellStyle name="20% - Accent2 2 2 3 5 2" xfId="6397"/>
    <cellStyle name="20% - Accent2 2 2 3 5 2 2" xfId="15070"/>
    <cellStyle name="20% - Accent2 2 2 3 5 2 2 2" xfId="23501"/>
    <cellStyle name="20% - Accent2 2 2 3 5 2 3" xfId="20853"/>
    <cellStyle name="20% - Accent2 2 2 3 5 2 3 2" xfId="23502"/>
    <cellStyle name="20% - Accent2 2 2 3 5 2 4" xfId="23503"/>
    <cellStyle name="20% - Accent2 2 2 3 5 3" xfId="9288"/>
    <cellStyle name="20% - Accent2 2 2 3 5 3 2" xfId="23504"/>
    <cellStyle name="20% - Accent2 2 2 3 5 4" xfId="3505"/>
    <cellStyle name="20% - Accent2 2 2 3 5 4 2" xfId="23505"/>
    <cellStyle name="20% - Accent2 2 2 3 5 5" xfId="12179"/>
    <cellStyle name="20% - Accent2 2 2 3 5 5 2" xfId="23506"/>
    <cellStyle name="20% - Accent2 2 2 3 5 6" xfId="17962"/>
    <cellStyle name="20% - Accent2 2 2 3 5 6 2" xfId="23507"/>
    <cellStyle name="20% - Accent2 2 2 3 5 7" xfId="23508"/>
    <cellStyle name="20% - Accent2 2 2 3 6" xfId="1387"/>
    <cellStyle name="20% - Accent2 2 2 3 6 2" xfId="8873"/>
    <cellStyle name="20% - Accent2 2 2 3 6 2 2" xfId="14655"/>
    <cellStyle name="20% - Accent2 2 2 3 6 2 2 2" xfId="23509"/>
    <cellStyle name="20% - Accent2 2 2 3 6 2 3" xfId="20438"/>
    <cellStyle name="20% - Accent2 2 2 3 6 2 3 2" xfId="23510"/>
    <cellStyle name="20% - Accent2 2 2 3 6 2 4" xfId="23511"/>
    <cellStyle name="20% - Accent2 2 2 3 6 3" xfId="5982"/>
    <cellStyle name="20% - Accent2 2 2 3 6 3 2" xfId="23512"/>
    <cellStyle name="20% - Accent2 2 2 3 6 4" xfId="11764"/>
    <cellStyle name="20% - Accent2 2 2 3 6 4 2" xfId="23513"/>
    <cellStyle name="20% - Accent2 2 2 3 6 5" xfId="17547"/>
    <cellStyle name="20% - Accent2 2 2 3 6 5 2" xfId="23514"/>
    <cellStyle name="20% - Accent2 2 2 3 6 6" xfId="23515"/>
    <cellStyle name="20% - Accent2 2 2 3 7" xfId="4694"/>
    <cellStyle name="20% - Accent2 2 2 3 7 2" xfId="13368"/>
    <cellStyle name="20% - Accent2 2 2 3 7 2 2" xfId="23516"/>
    <cellStyle name="20% - Accent2 2 2 3 7 3" xfId="19151"/>
    <cellStyle name="20% - Accent2 2 2 3 7 3 2" xfId="23517"/>
    <cellStyle name="20% - Accent2 2 2 3 7 4" xfId="23518"/>
    <cellStyle name="20% - Accent2 2 2 3 8" xfId="7586"/>
    <cellStyle name="20% - Accent2 2 2 3 8 2" xfId="23519"/>
    <cellStyle name="20% - Accent2 2 2 3 9" xfId="3090"/>
    <cellStyle name="20% - Accent2 2 2 3 9 2" xfId="23520"/>
    <cellStyle name="20% - Accent2 2 2 4" xfId="68"/>
    <cellStyle name="20% - Accent2 2 2 4 10" xfId="16264"/>
    <cellStyle name="20% - Accent2 2 2 4 10 2" xfId="23521"/>
    <cellStyle name="20% - Accent2 2 2 4 11" xfId="23522"/>
    <cellStyle name="20% - Accent2 2 2 4 2" xfId="69"/>
    <cellStyle name="20% - Accent2 2 2 4 2 2" xfId="1807"/>
    <cellStyle name="20% - Accent2 2 2 4 2 2 2" xfId="9293"/>
    <cellStyle name="20% - Accent2 2 2 4 2 2 2 2" xfId="15075"/>
    <cellStyle name="20% - Accent2 2 2 4 2 2 2 2 2" xfId="23523"/>
    <cellStyle name="20% - Accent2 2 2 4 2 2 2 3" xfId="20858"/>
    <cellStyle name="20% - Accent2 2 2 4 2 2 2 3 2" xfId="23524"/>
    <cellStyle name="20% - Accent2 2 2 4 2 2 2 4" xfId="23525"/>
    <cellStyle name="20% - Accent2 2 2 4 2 2 3" xfId="6402"/>
    <cellStyle name="20% - Accent2 2 2 4 2 2 3 2" xfId="23526"/>
    <cellStyle name="20% - Accent2 2 2 4 2 2 4" xfId="12184"/>
    <cellStyle name="20% - Accent2 2 2 4 2 2 4 2" xfId="23527"/>
    <cellStyle name="20% - Accent2 2 2 4 2 2 5" xfId="17967"/>
    <cellStyle name="20% - Accent2 2 2 4 2 2 5 2" xfId="23528"/>
    <cellStyle name="20% - Accent2 2 2 4 2 2 6" xfId="23529"/>
    <cellStyle name="20% - Accent2 2 2 4 2 3" xfId="4699"/>
    <cellStyle name="20% - Accent2 2 2 4 2 3 2" xfId="13373"/>
    <cellStyle name="20% - Accent2 2 2 4 2 3 2 2" xfId="23530"/>
    <cellStyle name="20% - Accent2 2 2 4 2 3 3" xfId="19156"/>
    <cellStyle name="20% - Accent2 2 2 4 2 3 3 2" xfId="23531"/>
    <cellStyle name="20% - Accent2 2 2 4 2 3 4" xfId="23532"/>
    <cellStyle name="20% - Accent2 2 2 4 2 4" xfId="7591"/>
    <cellStyle name="20% - Accent2 2 2 4 2 4 2" xfId="23533"/>
    <cellStyle name="20% - Accent2 2 2 4 2 5" xfId="3510"/>
    <cellStyle name="20% - Accent2 2 2 4 2 5 2" xfId="23534"/>
    <cellStyle name="20% - Accent2 2 2 4 2 6" xfId="10482"/>
    <cellStyle name="20% - Accent2 2 2 4 2 6 2" xfId="23535"/>
    <cellStyle name="20% - Accent2 2 2 4 2 7" xfId="16265"/>
    <cellStyle name="20% - Accent2 2 2 4 2 7 2" xfId="23536"/>
    <cellStyle name="20% - Accent2 2 2 4 2 8" xfId="23537"/>
    <cellStyle name="20% - Accent2 2 2 4 3" xfId="939"/>
    <cellStyle name="20% - Accent2 2 2 4 3 2" xfId="2643"/>
    <cellStyle name="20% - Accent2 2 2 4 3 2 2" xfId="10129"/>
    <cellStyle name="20% - Accent2 2 2 4 3 2 2 2" xfId="15911"/>
    <cellStyle name="20% - Accent2 2 2 4 3 2 2 2 2" xfId="23538"/>
    <cellStyle name="20% - Accent2 2 2 4 3 2 2 3" xfId="21694"/>
    <cellStyle name="20% - Accent2 2 2 4 3 2 2 3 2" xfId="23539"/>
    <cellStyle name="20% - Accent2 2 2 4 3 2 2 4" xfId="23540"/>
    <cellStyle name="20% - Accent2 2 2 4 3 2 3" xfId="7238"/>
    <cellStyle name="20% - Accent2 2 2 4 3 2 3 2" xfId="23541"/>
    <cellStyle name="20% - Accent2 2 2 4 3 2 4" xfId="13020"/>
    <cellStyle name="20% - Accent2 2 2 4 3 2 4 2" xfId="23542"/>
    <cellStyle name="20% - Accent2 2 2 4 3 2 5" xfId="18803"/>
    <cellStyle name="20% - Accent2 2 2 4 3 2 5 2" xfId="23543"/>
    <cellStyle name="20% - Accent2 2 2 4 3 2 6" xfId="23544"/>
    <cellStyle name="20% - Accent2 2 2 4 3 3" xfId="5535"/>
    <cellStyle name="20% - Accent2 2 2 4 3 3 2" xfId="14209"/>
    <cellStyle name="20% - Accent2 2 2 4 3 3 2 2" xfId="23545"/>
    <cellStyle name="20% - Accent2 2 2 4 3 3 3" xfId="19992"/>
    <cellStyle name="20% - Accent2 2 2 4 3 3 3 2" xfId="23546"/>
    <cellStyle name="20% - Accent2 2 2 4 3 3 4" xfId="23547"/>
    <cellStyle name="20% - Accent2 2 2 4 3 4" xfId="8427"/>
    <cellStyle name="20% - Accent2 2 2 4 3 4 2" xfId="23548"/>
    <cellStyle name="20% - Accent2 2 2 4 3 5" xfId="4346"/>
    <cellStyle name="20% - Accent2 2 2 4 3 5 2" xfId="23549"/>
    <cellStyle name="20% - Accent2 2 2 4 3 6" xfId="11318"/>
    <cellStyle name="20% - Accent2 2 2 4 3 6 2" xfId="23550"/>
    <cellStyle name="20% - Accent2 2 2 4 3 7" xfId="17101"/>
    <cellStyle name="20% - Accent2 2 2 4 3 7 2" xfId="23551"/>
    <cellStyle name="20% - Accent2 2 2 4 3 8" xfId="23552"/>
    <cellStyle name="20% - Accent2 2 2 4 4" xfId="1806"/>
    <cellStyle name="20% - Accent2 2 2 4 4 2" xfId="6401"/>
    <cellStyle name="20% - Accent2 2 2 4 4 2 2" xfId="15074"/>
    <cellStyle name="20% - Accent2 2 2 4 4 2 2 2" xfId="23553"/>
    <cellStyle name="20% - Accent2 2 2 4 4 2 3" xfId="20857"/>
    <cellStyle name="20% - Accent2 2 2 4 4 2 3 2" xfId="23554"/>
    <cellStyle name="20% - Accent2 2 2 4 4 2 4" xfId="23555"/>
    <cellStyle name="20% - Accent2 2 2 4 4 3" xfId="9292"/>
    <cellStyle name="20% - Accent2 2 2 4 4 3 2" xfId="23556"/>
    <cellStyle name="20% - Accent2 2 2 4 4 4" xfId="3509"/>
    <cellStyle name="20% - Accent2 2 2 4 4 4 2" xfId="23557"/>
    <cellStyle name="20% - Accent2 2 2 4 4 5" xfId="12183"/>
    <cellStyle name="20% - Accent2 2 2 4 4 5 2" xfId="23558"/>
    <cellStyle name="20% - Accent2 2 2 4 4 6" xfId="17966"/>
    <cellStyle name="20% - Accent2 2 2 4 4 6 2" xfId="23559"/>
    <cellStyle name="20% - Accent2 2 2 4 4 7" xfId="23560"/>
    <cellStyle name="20% - Accent2 2 2 4 5" xfId="1389"/>
    <cellStyle name="20% - Accent2 2 2 4 5 2" xfId="8875"/>
    <cellStyle name="20% - Accent2 2 2 4 5 2 2" xfId="14657"/>
    <cellStyle name="20% - Accent2 2 2 4 5 2 2 2" xfId="23561"/>
    <cellStyle name="20% - Accent2 2 2 4 5 2 3" xfId="20440"/>
    <cellStyle name="20% - Accent2 2 2 4 5 2 3 2" xfId="23562"/>
    <cellStyle name="20% - Accent2 2 2 4 5 2 4" xfId="23563"/>
    <cellStyle name="20% - Accent2 2 2 4 5 3" xfId="5984"/>
    <cellStyle name="20% - Accent2 2 2 4 5 3 2" xfId="23564"/>
    <cellStyle name="20% - Accent2 2 2 4 5 4" xfId="11766"/>
    <cellStyle name="20% - Accent2 2 2 4 5 4 2" xfId="23565"/>
    <cellStyle name="20% - Accent2 2 2 4 5 5" xfId="17549"/>
    <cellStyle name="20% - Accent2 2 2 4 5 5 2" xfId="23566"/>
    <cellStyle name="20% - Accent2 2 2 4 5 6" xfId="23567"/>
    <cellStyle name="20% - Accent2 2 2 4 6" xfId="4698"/>
    <cellStyle name="20% - Accent2 2 2 4 6 2" xfId="13372"/>
    <cellStyle name="20% - Accent2 2 2 4 6 2 2" xfId="23568"/>
    <cellStyle name="20% - Accent2 2 2 4 6 3" xfId="19155"/>
    <cellStyle name="20% - Accent2 2 2 4 6 3 2" xfId="23569"/>
    <cellStyle name="20% - Accent2 2 2 4 6 4" xfId="23570"/>
    <cellStyle name="20% - Accent2 2 2 4 7" xfId="7590"/>
    <cellStyle name="20% - Accent2 2 2 4 7 2" xfId="23571"/>
    <cellStyle name="20% - Accent2 2 2 4 8" xfId="3092"/>
    <cellStyle name="20% - Accent2 2 2 4 8 2" xfId="23572"/>
    <cellStyle name="20% - Accent2 2 2 4 9" xfId="10481"/>
    <cellStyle name="20% - Accent2 2 2 4 9 2" xfId="23573"/>
    <cellStyle name="20% - Accent2 2 2 5" xfId="70"/>
    <cellStyle name="20% - Accent2 2 2 5 10" xfId="16266"/>
    <cellStyle name="20% - Accent2 2 2 5 10 2" xfId="23574"/>
    <cellStyle name="20% - Accent2 2 2 5 11" xfId="23575"/>
    <cellStyle name="20% - Accent2 2 2 5 2" xfId="71"/>
    <cellStyle name="20% - Accent2 2 2 5 2 2" xfId="1809"/>
    <cellStyle name="20% - Accent2 2 2 5 2 2 2" xfId="9295"/>
    <cellStyle name="20% - Accent2 2 2 5 2 2 2 2" xfId="15077"/>
    <cellStyle name="20% - Accent2 2 2 5 2 2 2 2 2" xfId="23576"/>
    <cellStyle name="20% - Accent2 2 2 5 2 2 2 3" xfId="20860"/>
    <cellStyle name="20% - Accent2 2 2 5 2 2 2 3 2" xfId="23577"/>
    <cellStyle name="20% - Accent2 2 2 5 2 2 2 4" xfId="23578"/>
    <cellStyle name="20% - Accent2 2 2 5 2 2 3" xfId="6404"/>
    <cellStyle name="20% - Accent2 2 2 5 2 2 3 2" xfId="23579"/>
    <cellStyle name="20% - Accent2 2 2 5 2 2 4" xfId="12186"/>
    <cellStyle name="20% - Accent2 2 2 5 2 2 4 2" xfId="23580"/>
    <cellStyle name="20% - Accent2 2 2 5 2 2 5" xfId="17969"/>
    <cellStyle name="20% - Accent2 2 2 5 2 2 5 2" xfId="23581"/>
    <cellStyle name="20% - Accent2 2 2 5 2 2 6" xfId="23582"/>
    <cellStyle name="20% - Accent2 2 2 5 2 3" xfId="4701"/>
    <cellStyle name="20% - Accent2 2 2 5 2 3 2" xfId="13375"/>
    <cellStyle name="20% - Accent2 2 2 5 2 3 2 2" xfId="23583"/>
    <cellStyle name="20% - Accent2 2 2 5 2 3 3" xfId="19158"/>
    <cellStyle name="20% - Accent2 2 2 5 2 3 3 2" xfId="23584"/>
    <cellStyle name="20% - Accent2 2 2 5 2 3 4" xfId="23585"/>
    <cellStyle name="20% - Accent2 2 2 5 2 4" xfId="7593"/>
    <cellStyle name="20% - Accent2 2 2 5 2 4 2" xfId="23586"/>
    <cellStyle name="20% - Accent2 2 2 5 2 5" xfId="3512"/>
    <cellStyle name="20% - Accent2 2 2 5 2 5 2" xfId="23587"/>
    <cellStyle name="20% - Accent2 2 2 5 2 6" xfId="10484"/>
    <cellStyle name="20% - Accent2 2 2 5 2 6 2" xfId="23588"/>
    <cellStyle name="20% - Accent2 2 2 5 2 7" xfId="16267"/>
    <cellStyle name="20% - Accent2 2 2 5 2 7 2" xfId="23589"/>
    <cellStyle name="20% - Accent2 2 2 5 2 8" xfId="23590"/>
    <cellStyle name="20% - Accent2 2 2 5 3" xfId="940"/>
    <cellStyle name="20% - Accent2 2 2 5 3 2" xfId="2644"/>
    <cellStyle name="20% - Accent2 2 2 5 3 2 2" xfId="10130"/>
    <cellStyle name="20% - Accent2 2 2 5 3 2 2 2" xfId="15912"/>
    <cellStyle name="20% - Accent2 2 2 5 3 2 2 2 2" xfId="23591"/>
    <cellStyle name="20% - Accent2 2 2 5 3 2 2 3" xfId="21695"/>
    <cellStyle name="20% - Accent2 2 2 5 3 2 2 3 2" xfId="23592"/>
    <cellStyle name="20% - Accent2 2 2 5 3 2 2 4" xfId="23593"/>
    <cellStyle name="20% - Accent2 2 2 5 3 2 3" xfId="7239"/>
    <cellStyle name="20% - Accent2 2 2 5 3 2 3 2" xfId="23594"/>
    <cellStyle name="20% - Accent2 2 2 5 3 2 4" xfId="13021"/>
    <cellStyle name="20% - Accent2 2 2 5 3 2 4 2" xfId="23595"/>
    <cellStyle name="20% - Accent2 2 2 5 3 2 5" xfId="18804"/>
    <cellStyle name="20% - Accent2 2 2 5 3 2 5 2" xfId="23596"/>
    <cellStyle name="20% - Accent2 2 2 5 3 2 6" xfId="23597"/>
    <cellStyle name="20% - Accent2 2 2 5 3 3" xfId="5536"/>
    <cellStyle name="20% - Accent2 2 2 5 3 3 2" xfId="14210"/>
    <cellStyle name="20% - Accent2 2 2 5 3 3 2 2" xfId="23598"/>
    <cellStyle name="20% - Accent2 2 2 5 3 3 3" xfId="19993"/>
    <cellStyle name="20% - Accent2 2 2 5 3 3 3 2" xfId="23599"/>
    <cellStyle name="20% - Accent2 2 2 5 3 3 4" xfId="23600"/>
    <cellStyle name="20% - Accent2 2 2 5 3 4" xfId="8428"/>
    <cellStyle name="20% - Accent2 2 2 5 3 4 2" xfId="23601"/>
    <cellStyle name="20% - Accent2 2 2 5 3 5" xfId="4347"/>
    <cellStyle name="20% - Accent2 2 2 5 3 5 2" xfId="23602"/>
    <cellStyle name="20% - Accent2 2 2 5 3 6" xfId="11319"/>
    <cellStyle name="20% - Accent2 2 2 5 3 6 2" xfId="23603"/>
    <cellStyle name="20% - Accent2 2 2 5 3 7" xfId="17102"/>
    <cellStyle name="20% - Accent2 2 2 5 3 7 2" xfId="23604"/>
    <cellStyle name="20% - Accent2 2 2 5 3 8" xfId="23605"/>
    <cellStyle name="20% - Accent2 2 2 5 4" xfId="1808"/>
    <cellStyle name="20% - Accent2 2 2 5 4 2" xfId="6403"/>
    <cellStyle name="20% - Accent2 2 2 5 4 2 2" xfId="15076"/>
    <cellStyle name="20% - Accent2 2 2 5 4 2 2 2" xfId="23606"/>
    <cellStyle name="20% - Accent2 2 2 5 4 2 3" xfId="20859"/>
    <cellStyle name="20% - Accent2 2 2 5 4 2 3 2" xfId="23607"/>
    <cellStyle name="20% - Accent2 2 2 5 4 2 4" xfId="23608"/>
    <cellStyle name="20% - Accent2 2 2 5 4 3" xfId="9294"/>
    <cellStyle name="20% - Accent2 2 2 5 4 3 2" xfId="23609"/>
    <cellStyle name="20% - Accent2 2 2 5 4 4" xfId="3511"/>
    <cellStyle name="20% - Accent2 2 2 5 4 4 2" xfId="23610"/>
    <cellStyle name="20% - Accent2 2 2 5 4 5" xfId="12185"/>
    <cellStyle name="20% - Accent2 2 2 5 4 5 2" xfId="23611"/>
    <cellStyle name="20% - Accent2 2 2 5 4 6" xfId="17968"/>
    <cellStyle name="20% - Accent2 2 2 5 4 6 2" xfId="23612"/>
    <cellStyle name="20% - Accent2 2 2 5 4 7" xfId="23613"/>
    <cellStyle name="20% - Accent2 2 2 5 5" xfId="1390"/>
    <cellStyle name="20% - Accent2 2 2 5 5 2" xfId="8876"/>
    <cellStyle name="20% - Accent2 2 2 5 5 2 2" xfId="14658"/>
    <cellStyle name="20% - Accent2 2 2 5 5 2 2 2" xfId="23614"/>
    <cellStyle name="20% - Accent2 2 2 5 5 2 3" xfId="20441"/>
    <cellStyle name="20% - Accent2 2 2 5 5 2 3 2" xfId="23615"/>
    <cellStyle name="20% - Accent2 2 2 5 5 2 4" xfId="23616"/>
    <cellStyle name="20% - Accent2 2 2 5 5 3" xfId="5985"/>
    <cellStyle name="20% - Accent2 2 2 5 5 3 2" xfId="23617"/>
    <cellStyle name="20% - Accent2 2 2 5 5 4" xfId="11767"/>
    <cellStyle name="20% - Accent2 2 2 5 5 4 2" xfId="23618"/>
    <cellStyle name="20% - Accent2 2 2 5 5 5" xfId="17550"/>
    <cellStyle name="20% - Accent2 2 2 5 5 5 2" xfId="23619"/>
    <cellStyle name="20% - Accent2 2 2 5 5 6" xfId="23620"/>
    <cellStyle name="20% - Accent2 2 2 5 6" xfId="4700"/>
    <cellStyle name="20% - Accent2 2 2 5 6 2" xfId="13374"/>
    <cellStyle name="20% - Accent2 2 2 5 6 2 2" xfId="23621"/>
    <cellStyle name="20% - Accent2 2 2 5 6 3" xfId="19157"/>
    <cellStyle name="20% - Accent2 2 2 5 6 3 2" xfId="23622"/>
    <cellStyle name="20% - Accent2 2 2 5 6 4" xfId="23623"/>
    <cellStyle name="20% - Accent2 2 2 5 7" xfId="7592"/>
    <cellStyle name="20% - Accent2 2 2 5 7 2" xfId="23624"/>
    <cellStyle name="20% - Accent2 2 2 5 8" xfId="3093"/>
    <cellStyle name="20% - Accent2 2 2 5 8 2" xfId="23625"/>
    <cellStyle name="20% - Accent2 2 2 5 9" xfId="10483"/>
    <cellStyle name="20% - Accent2 2 2 5 9 2" xfId="23626"/>
    <cellStyle name="20% - Accent2 2 2 6" xfId="72"/>
    <cellStyle name="20% - Accent2 2 2 6 2" xfId="1810"/>
    <cellStyle name="20% - Accent2 2 2 6 2 2" xfId="6405"/>
    <cellStyle name="20% - Accent2 2 2 6 2 2 2" xfId="15078"/>
    <cellStyle name="20% - Accent2 2 2 6 2 2 2 2" xfId="23627"/>
    <cellStyle name="20% - Accent2 2 2 6 2 2 3" xfId="20861"/>
    <cellStyle name="20% - Accent2 2 2 6 2 2 3 2" xfId="23628"/>
    <cellStyle name="20% - Accent2 2 2 6 2 2 4" xfId="23629"/>
    <cellStyle name="20% - Accent2 2 2 6 2 3" xfId="9296"/>
    <cellStyle name="20% - Accent2 2 2 6 2 3 2" xfId="23630"/>
    <cellStyle name="20% - Accent2 2 2 6 2 4" xfId="3513"/>
    <cellStyle name="20% - Accent2 2 2 6 2 4 2" xfId="23631"/>
    <cellStyle name="20% - Accent2 2 2 6 2 5" xfId="12187"/>
    <cellStyle name="20% - Accent2 2 2 6 2 5 2" xfId="23632"/>
    <cellStyle name="20% - Accent2 2 2 6 2 6" xfId="17970"/>
    <cellStyle name="20% - Accent2 2 2 6 2 6 2" xfId="23633"/>
    <cellStyle name="20% - Accent2 2 2 6 2 7" xfId="23634"/>
    <cellStyle name="20% - Accent2 2 2 6 3" xfId="1381"/>
    <cellStyle name="20% - Accent2 2 2 6 3 2" xfId="8867"/>
    <cellStyle name="20% - Accent2 2 2 6 3 2 2" xfId="14649"/>
    <cellStyle name="20% - Accent2 2 2 6 3 2 2 2" xfId="23635"/>
    <cellStyle name="20% - Accent2 2 2 6 3 2 3" xfId="20432"/>
    <cellStyle name="20% - Accent2 2 2 6 3 2 3 2" xfId="23636"/>
    <cellStyle name="20% - Accent2 2 2 6 3 2 4" xfId="23637"/>
    <cellStyle name="20% - Accent2 2 2 6 3 3" xfId="5976"/>
    <cellStyle name="20% - Accent2 2 2 6 3 3 2" xfId="23638"/>
    <cellStyle name="20% - Accent2 2 2 6 3 4" xfId="11758"/>
    <cellStyle name="20% - Accent2 2 2 6 3 4 2" xfId="23639"/>
    <cellStyle name="20% - Accent2 2 2 6 3 5" xfId="17541"/>
    <cellStyle name="20% - Accent2 2 2 6 3 5 2" xfId="23640"/>
    <cellStyle name="20% - Accent2 2 2 6 3 6" xfId="23641"/>
    <cellStyle name="20% - Accent2 2 2 6 4" xfId="4702"/>
    <cellStyle name="20% - Accent2 2 2 6 4 2" xfId="13376"/>
    <cellStyle name="20% - Accent2 2 2 6 4 2 2" xfId="23642"/>
    <cellStyle name="20% - Accent2 2 2 6 4 3" xfId="19159"/>
    <cellStyle name="20% - Accent2 2 2 6 4 3 2" xfId="23643"/>
    <cellStyle name="20% - Accent2 2 2 6 4 4" xfId="23644"/>
    <cellStyle name="20% - Accent2 2 2 6 5" xfId="7594"/>
    <cellStyle name="20% - Accent2 2 2 6 5 2" xfId="23645"/>
    <cellStyle name="20% - Accent2 2 2 6 6" xfId="3084"/>
    <cellStyle name="20% - Accent2 2 2 6 6 2" xfId="23646"/>
    <cellStyle name="20% - Accent2 2 2 6 7" xfId="10485"/>
    <cellStyle name="20% - Accent2 2 2 6 7 2" xfId="23647"/>
    <cellStyle name="20% - Accent2 2 2 6 8" xfId="16268"/>
    <cellStyle name="20% - Accent2 2 2 6 8 2" xfId="23648"/>
    <cellStyle name="20% - Accent2 2 2 6 9" xfId="23649"/>
    <cellStyle name="20% - Accent2 2 2 7" xfId="863"/>
    <cellStyle name="20% - Accent2 2 2 7 2" xfId="2569"/>
    <cellStyle name="20% - Accent2 2 2 7 2 2" xfId="10055"/>
    <cellStyle name="20% - Accent2 2 2 7 2 2 2" xfId="15837"/>
    <cellStyle name="20% - Accent2 2 2 7 2 2 2 2" xfId="23650"/>
    <cellStyle name="20% - Accent2 2 2 7 2 2 3" xfId="21620"/>
    <cellStyle name="20% - Accent2 2 2 7 2 2 3 2" xfId="23651"/>
    <cellStyle name="20% - Accent2 2 2 7 2 2 4" xfId="23652"/>
    <cellStyle name="20% - Accent2 2 2 7 2 3" xfId="7164"/>
    <cellStyle name="20% - Accent2 2 2 7 2 3 2" xfId="23653"/>
    <cellStyle name="20% - Accent2 2 2 7 2 4" xfId="12946"/>
    <cellStyle name="20% - Accent2 2 2 7 2 4 2" xfId="23654"/>
    <cellStyle name="20% - Accent2 2 2 7 2 5" xfId="18729"/>
    <cellStyle name="20% - Accent2 2 2 7 2 5 2" xfId="23655"/>
    <cellStyle name="20% - Accent2 2 2 7 2 6" xfId="23656"/>
    <cellStyle name="20% - Accent2 2 2 7 3" xfId="5461"/>
    <cellStyle name="20% - Accent2 2 2 7 3 2" xfId="14135"/>
    <cellStyle name="20% - Accent2 2 2 7 3 2 2" xfId="23657"/>
    <cellStyle name="20% - Accent2 2 2 7 3 3" xfId="19918"/>
    <cellStyle name="20% - Accent2 2 2 7 3 3 2" xfId="23658"/>
    <cellStyle name="20% - Accent2 2 2 7 3 4" xfId="23659"/>
    <cellStyle name="20% - Accent2 2 2 7 4" xfId="8353"/>
    <cellStyle name="20% - Accent2 2 2 7 4 2" xfId="23660"/>
    <cellStyle name="20% - Accent2 2 2 7 5" xfId="4272"/>
    <cellStyle name="20% - Accent2 2 2 7 5 2" xfId="23661"/>
    <cellStyle name="20% - Accent2 2 2 7 6" xfId="11244"/>
    <cellStyle name="20% - Accent2 2 2 7 6 2" xfId="23662"/>
    <cellStyle name="20% - Accent2 2 2 7 7" xfId="17027"/>
    <cellStyle name="20% - Accent2 2 2 7 7 2" xfId="23663"/>
    <cellStyle name="20% - Accent2 2 2 7 8" xfId="23664"/>
    <cellStyle name="20% - Accent2 2 2 8" xfId="1791"/>
    <cellStyle name="20% - Accent2 2 2 8 2" xfId="6386"/>
    <cellStyle name="20% - Accent2 2 2 8 2 2" xfId="15059"/>
    <cellStyle name="20% - Accent2 2 2 8 2 2 2" xfId="23665"/>
    <cellStyle name="20% - Accent2 2 2 8 2 3" xfId="20842"/>
    <cellStyle name="20% - Accent2 2 2 8 2 3 2" xfId="23666"/>
    <cellStyle name="20% - Accent2 2 2 8 2 4" xfId="23667"/>
    <cellStyle name="20% - Accent2 2 2 8 3" xfId="9277"/>
    <cellStyle name="20% - Accent2 2 2 8 3 2" xfId="23668"/>
    <cellStyle name="20% - Accent2 2 2 8 4" xfId="3494"/>
    <cellStyle name="20% - Accent2 2 2 8 4 2" xfId="23669"/>
    <cellStyle name="20% - Accent2 2 2 8 5" xfId="12168"/>
    <cellStyle name="20% - Accent2 2 2 8 5 2" xfId="23670"/>
    <cellStyle name="20% - Accent2 2 2 8 6" xfId="17951"/>
    <cellStyle name="20% - Accent2 2 2 8 6 2" xfId="23671"/>
    <cellStyle name="20% - Accent2 2 2 8 7" xfId="23672"/>
    <cellStyle name="20% - Accent2 2 2 9" xfId="1287"/>
    <cellStyle name="20% - Accent2 2 2 9 2" xfId="8773"/>
    <cellStyle name="20% - Accent2 2 2 9 2 2" xfId="14555"/>
    <cellStyle name="20% - Accent2 2 2 9 2 2 2" xfId="23673"/>
    <cellStyle name="20% - Accent2 2 2 9 2 3" xfId="20338"/>
    <cellStyle name="20% - Accent2 2 2 9 2 3 2" xfId="23674"/>
    <cellStyle name="20% - Accent2 2 2 9 2 4" xfId="23675"/>
    <cellStyle name="20% - Accent2 2 2 9 3" xfId="5882"/>
    <cellStyle name="20% - Accent2 2 2 9 3 2" xfId="23676"/>
    <cellStyle name="20% - Accent2 2 2 9 4" xfId="11664"/>
    <cellStyle name="20% - Accent2 2 2 9 4 2" xfId="23677"/>
    <cellStyle name="20% - Accent2 2 2 9 5" xfId="17447"/>
    <cellStyle name="20% - Accent2 2 2 9 5 2" xfId="23678"/>
    <cellStyle name="20% - Accent2 2 2 9 6" xfId="23679"/>
    <cellStyle name="20% - Accent2 2 3" xfId="73"/>
    <cellStyle name="20% - Accent2 2 3 10" xfId="7595"/>
    <cellStyle name="20% - Accent2 2 3 10 2" xfId="23680"/>
    <cellStyle name="20% - Accent2 2 3 11" xfId="2992"/>
    <cellStyle name="20% - Accent2 2 3 11 2" xfId="23681"/>
    <cellStyle name="20% - Accent2 2 3 12" xfId="10486"/>
    <cellStyle name="20% - Accent2 2 3 12 2" xfId="23682"/>
    <cellStyle name="20% - Accent2 2 3 13" xfId="16269"/>
    <cellStyle name="20% - Accent2 2 3 13 2" xfId="23683"/>
    <cellStyle name="20% - Accent2 2 3 14" xfId="23684"/>
    <cellStyle name="20% - Accent2 2 3 2" xfId="74"/>
    <cellStyle name="20% - Accent2 2 3 2 10" xfId="10487"/>
    <cellStyle name="20% - Accent2 2 3 2 10 2" xfId="23685"/>
    <cellStyle name="20% - Accent2 2 3 2 11" xfId="16270"/>
    <cellStyle name="20% - Accent2 2 3 2 11 2" xfId="23686"/>
    <cellStyle name="20% - Accent2 2 3 2 12" xfId="23687"/>
    <cellStyle name="20% - Accent2 2 3 2 2" xfId="75"/>
    <cellStyle name="20% - Accent2 2 3 2 2 10" xfId="16271"/>
    <cellStyle name="20% - Accent2 2 3 2 2 10 2" xfId="23688"/>
    <cellStyle name="20% - Accent2 2 3 2 2 11" xfId="23689"/>
    <cellStyle name="20% - Accent2 2 3 2 2 2" xfId="76"/>
    <cellStyle name="20% - Accent2 2 3 2 2 2 2" xfId="1814"/>
    <cellStyle name="20% - Accent2 2 3 2 2 2 2 2" xfId="9300"/>
    <cellStyle name="20% - Accent2 2 3 2 2 2 2 2 2" xfId="15082"/>
    <cellStyle name="20% - Accent2 2 3 2 2 2 2 2 2 2" xfId="23690"/>
    <cellStyle name="20% - Accent2 2 3 2 2 2 2 2 3" xfId="20865"/>
    <cellStyle name="20% - Accent2 2 3 2 2 2 2 2 3 2" xfId="23691"/>
    <cellStyle name="20% - Accent2 2 3 2 2 2 2 2 4" xfId="23692"/>
    <cellStyle name="20% - Accent2 2 3 2 2 2 2 3" xfId="6409"/>
    <cellStyle name="20% - Accent2 2 3 2 2 2 2 3 2" xfId="23693"/>
    <cellStyle name="20% - Accent2 2 3 2 2 2 2 4" xfId="12191"/>
    <cellStyle name="20% - Accent2 2 3 2 2 2 2 4 2" xfId="23694"/>
    <cellStyle name="20% - Accent2 2 3 2 2 2 2 5" xfId="17974"/>
    <cellStyle name="20% - Accent2 2 3 2 2 2 2 5 2" xfId="23695"/>
    <cellStyle name="20% - Accent2 2 3 2 2 2 2 6" xfId="23696"/>
    <cellStyle name="20% - Accent2 2 3 2 2 2 3" xfId="4706"/>
    <cellStyle name="20% - Accent2 2 3 2 2 2 3 2" xfId="13380"/>
    <cellStyle name="20% - Accent2 2 3 2 2 2 3 2 2" xfId="23697"/>
    <cellStyle name="20% - Accent2 2 3 2 2 2 3 3" xfId="19163"/>
    <cellStyle name="20% - Accent2 2 3 2 2 2 3 3 2" xfId="23698"/>
    <cellStyle name="20% - Accent2 2 3 2 2 2 3 4" xfId="23699"/>
    <cellStyle name="20% - Accent2 2 3 2 2 2 4" xfId="7598"/>
    <cellStyle name="20% - Accent2 2 3 2 2 2 4 2" xfId="23700"/>
    <cellStyle name="20% - Accent2 2 3 2 2 2 5" xfId="3517"/>
    <cellStyle name="20% - Accent2 2 3 2 2 2 5 2" xfId="23701"/>
    <cellStyle name="20% - Accent2 2 3 2 2 2 6" xfId="10489"/>
    <cellStyle name="20% - Accent2 2 3 2 2 2 6 2" xfId="23702"/>
    <cellStyle name="20% - Accent2 2 3 2 2 2 7" xfId="16272"/>
    <cellStyle name="20% - Accent2 2 3 2 2 2 7 2" xfId="23703"/>
    <cellStyle name="20% - Accent2 2 3 2 2 2 8" xfId="23704"/>
    <cellStyle name="20% - Accent2 2 3 2 2 3" xfId="942"/>
    <cellStyle name="20% - Accent2 2 3 2 2 3 2" xfId="2646"/>
    <cellStyle name="20% - Accent2 2 3 2 2 3 2 2" xfId="10132"/>
    <cellStyle name="20% - Accent2 2 3 2 2 3 2 2 2" xfId="15914"/>
    <cellStyle name="20% - Accent2 2 3 2 2 3 2 2 2 2" xfId="23705"/>
    <cellStyle name="20% - Accent2 2 3 2 2 3 2 2 3" xfId="21697"/>
    <cellStyle name="20% - Accent2 2 3 2 2 3 2 2 3 2" xfId="23706"/>
    <cellStyle name="20% - Accent2 2 3 2 2 3 2 2 4" xfId="23707"/>
    <cellStyle name="20% - Accent2 2 3 2 2 3 2 3" xfId="7241"/>
    <cellStyle name="20% - Accent2 2 3 2 2 3 2 3 2" xfId="23708"/>
    <cellStyle name="20% - Accent2 2 3 2 2 3 2 4" xfId="13023"/>
    <cellStyle name="20% - Accent2 2 3 2 2 3 2 4 2" xfId="23709"/>
    <cellStyle name="20% - Accent2 2 3 2 2 3 2 5" xfId="18806"/>
    <cellStyle name="20% - Accent2 2 3 2 2 3 2 5 2" xfId="23710"/>
    <cellStyle name="20% - Accent2 2 3 2 2 3 2 6" xfId="23711"/>
    <cellStyle name="20% - Accent2 2 3 2 2 3 3" xfId="5538"/>
    <cellStyle name="20% - Accent2 2 3 2 2 3 3 2" xfId="14212"/>
    <cellStyle name="20% - Accent2 2 3 2 2 3 3 2 2" xfId="23712"/>
    <cellStyle name="20% - Accent2 2 3 2 2 3 3 3" xfId="19995"/>
    <cellStyle name="20% - Accent2 2 3 2 2 3 3 3 2" xfId="23713"/>
    <cellStyle name="20% - Accent2 2 3 2 2 3 3 4" xfId="23714"/>
    <cellStyle name="20% - Accent2 2 3 2 2 3 4" xfId="8430"/>
    <cellStyle name="20% - Accent2 2 3 2 2 3 4 2" xfId="23715"/>
    <cellStyle name="20% - Accent2 2 3 2 2 3 5" xfId="4349"/>
    <cellStyle name="20% - Accent2 2 3 2 2 3 5 2" xfId="23716"/>
    <cellStyle name="20% - Accent2 2 3 2 2 3 6" xfId="11321"/>
    <cellStyle name="20% - Accent2 2 3 2 2 3 6 2" xfId="23717"/>
    <cellStyle name="20% - Accent2 2 3 2 2 3 7" xfId="17104"/>
    <cellStyle name="20% - Accent2 2 3 2 2 3 7 2" xfId="23718"/>
    <cellStyle name="20% - Accent2 2 3 2 2 3 8" xfId="23719"/>
    <cellStyle name="20% - Accent2 2 3 2 2 4" xfId="1813"/>
    <cellStyle name="20% - Accent2 2 3 2 2 4 2" xfId="6408"/>
    <cellStyle name="20% - Accent2 2 3 2 2 4 2 2" xfId="15081"/>
    <cellStyle name="20% - Accent2 2 3 2 2 4 2 2 2" xfId="23720"/>
    <cellStyle name="20% - Accent2 2 3 2 2 4 2 3" xfId="20864"/>
    <cellStyle name="20% - Accent2 2 3 2 2 4 2 3 2" xfId="23721"/>
    <cellStyle name="20% - Accent2 2 3 2 2 4 2 4" xfId="23722"/>
    <cellStyle name="20% - Accent2 2 3 2 2 4 3" xfId="9299"/>
    <cellStyle name="20% - Accent2 2 3 2 2 4 3 2" xfId="23723"/>
    <cellStyle name="20% - Accent2 2 3 2 2 4 4" xfId="3516"/>
    <cellStyle name="20% - Accent2 2 3 2 2 4 4 2" xfId="23724"/>
    <cellStyle name="20% - Accent2 2 3 2 2 4 5" xfId="12190"/>
    <cellStyle name="20% - Accent2 2 3 2 2 4 5 2" xfId="23725"/>
    <cellStyle name="20% - Accent2 2 3 2 2 4 6" xfId="17973"/>
    <cellStyle name="20% - Accent2 2 3 2 2 4 6 2" xfId="23726"/>
    <cellStyle name="20% - Accent2 2 3 2 2 4 7" xfId="23727"/>
    <cellStyle name="20% - Accent2 2 3 2 2 5" xfId="1393"/>
    <cellStyle name="20% - Accent2 2 3 2 2 5 2" xfId="8879"/>
    <cellStyle name="20% - Accent2 2 3 2 2 5 2 2" xfId="14661"/>
    <cellStyle name="20% - Accent2 2 3 2 2 5 2 2 2" xfId="23728"/>
    <cellStyle name="20% - Accent2 2 3 2 2 5 2 3" xfId="20444"/>
    <cellStyle name="20% - Accent2 2 3 2 2 5 2 3 2" xfId="23729"/>
    <cellStyle name="20% - Accent2 2 3 2 2 5 2 4" xfId="23730"/>
    <cellStyle name="20% - Accent2 2 3 2 2 5 3" xfId="5988"/>
    <cellStyle name="20% - Accent2 2 3 2 2 5 3 2" xfId="23731"/>
    <cellStyle name="20% - Accent2 2 3 2 2 5 4" xfId="11770"/>
    <cellStyle name="20% - Accent2 2 3 2 2 5 4 2" xfId="23732"/>
    <cellStyle name="20% - Accent2 2 3 2 2 5 5" xfId="17553"/>
    <cellStyle name="20% - Accent2 2 3 2 2 5 5 2" xfId="23733"/>
    <cellStyle name="20% - Accent2 2 3 2 2 5 6" xfId="23734"/>
    <cellStyle name="20% - Accent2 2 3 2 2 6" xfId="4705"/>
    <cellStyle name="20% - Accent2 2 3 2 2 6 2" xfId="13379"/>
    <cellStyle name="20% - Accent2 2 3 2 2 6 2 2" xfId="23735"/>
    <cellStyle name="20% - Accent2 2 3 2 2 6 3" xfId="19162"/>
    <cellStyle name="20% - Accent2 2 3 2 2 6 3 2" xfId="23736"/>
    <cellStyle name="20% - Accent2 2 3 2 2 6 4" xfId="23737"/>
    <cellStyle name="20% - Accent2 2 3 2 2 7" xfId="7597"/>
    <cellStyle name="20% - Accent2 2 3 2 2 7 2" xfId="23738"/>
    <cellStyle name="20% - Accent2 2 3 2 2 8" xfId="3096"/>
    <cellStyle name="20% - Accent2 2 3 2 2 8 2" xfId="23739"/>
    <cellStyle name="20% - Accent2 2 3 2 2 9" xfId="10488"/>
    <cellStyle name="20% - Accent2 2 3 2 2 9 2" xfId="23740"/>
    <cellStyle name="20% - Accent2 2 3 2 3" xfId="77"/>
    <cellStyle name="20% - Accent2 2 3 2 3 2" xfId="1815"/>
    <cellStyle name="20% - Accent2 2 3 2 3 2 2" xfId="9301"/>
    <cellStyle name="20% - Accent2 2 3 2 3 2 2 2" xfId="15083"/>
    <cellStyle name="20% - Accent2 2 3 2 3 2 2 2 2" xfId="23741"/>
    <cellStyle name="20% - Accent2 2 3 2 3 2 2 3" xfId="20866"/>
    <cellStyle name="20% - Accent2 2 3 2 3 2 2 3 2" xfId="23742"/>
    <cellStyle name="20% - Accent2 2 3 2 3 2 2 4" xfId="23743"/>
    <cellStyle name="20% - Accent2 2 3 2 3 2 3" xfId="6410"/>
    <cellStyle name="20% - Accent2 2 3 2 3 2 3 2" xfId="23744"/>
    <cellStyle name="20% - Accent2 2 3 2 3 2 4" xfId="12192"/>
    <cellStyle name="20% - Accent2 2 3 2 3 2 4 2" xfId="23745"/>
    <cellStyle name="20% - Accent2 2 3 2 3 2 5" xfId="17975"/>
    <cellStyle name="20% - Accent2 2 3 2 3 2 5 2" xfId="23746"/>
    <cellStyle name="20% - Accent2 2 3 2 3 2 6" xfId="23747"/>
    <cellStyle name="20% - Accent2 2 3 2 3 3" xfId="4707"/>
    <cellStyle name="20% - Accent2 2 3 2 3 3 2" xfId="13381"/>
    <cellStyle name="20% - Accent2 2 3 2 3 3 2 2" xfId="23748"/>
    <cellStyle name="20% - Accent2 2 3 2 3 3 3" xfId="19164"/>
    <cellStyle name="20% - Accent2 2 3 2 3 3 3 2" xfId="23749"/>
    <cellStyle name="20% - Accent2 2 3 2 3 3 4" xfId="23750"/>
    <cellStyle name="20% - Accent2 2 3 2 3 4" xfId="7599"/>
    <cellStyle name="20% - Accent2 2 3 2 3 4 2" xfId="23751"/>
    <cellStyle name="20% - Accent2 2 3 2 3 5" xfId="3518"/>
    <cellStyle name="20% - Accent2 2 3 2 3 5 2" xfId="23752"/>
    <cellStyle name="20% - Accent2 2 3 2 3 6" xfId="10490"/>
    <cellStyle name="20% - Accent2 2 3 2 3 6 2" xfId="23753"/>
    <cellStyle name="20% - Accent2 2 3 2 3 7" xfId="16273"/>
    <cellStyle name="20% - Accent2 2 3 2 3 7 2" xfId="23754"/>
    <cellStyle name="20% - Accent2 2 3 2 3 8" xfId="23755"/>
    <cellStyle name="20% - Accent2 2 3 2 4" xfId="941"/>
    <cellStyle name="20% - Accent2 2 3 2 4 2" xfId="2645"/>
    <cellStyle name="20% - Accent2 2 3 2 4 2 2" xfId="10131"/>
    <cellStyle name="20% - Accent2 2 3 2 4 2 2 2" xfId="15913"/>
    <cellStyle name="20% - Accent2 2 3 2 4 2 2 2 2" xfId="23756"/>
    <cellStyle name="20% - Accent2 2 3 2 4 2 2 3" xfId="21696"/>
    <cellStyle name="20% - Accent2 2 3 2 4 2 2 3 2" xfId="23757"/>
    <cellStyle name="20% - Accent2 2 3 2 4 2 2 4" xfId="23758"/>
    <cellStyle name="20% - Accent2 2 3 2 4 2 3" xfId="7240"/>
    <cellStyle name="20% - Accent2 2 3 2 4 2 3 2" xfId="23759"/>
    <cellStyle name="20% - Accent2 2 3 2 4 2 4" xfId="13022"/>
    <cellStyle name="20% - Accent2 2 3 2 4 2 4 2" xfId="23760"/>
    <cellStyle name="20% - Accent2 2 3 2 4 2 5" xfId="18805"/>
    <cellStyle name="20% - Accent2 2 3 2 4 2 5 2" xfId="23761"/>
    <cellStyle name="20% - Accent2 2 3 2 4 2 6" xfId="23762"/>
    <cellStyle name="20% - Accent2 2 3 2 4 3" xfId="5537"/>
    <cellStyle name="20% - Accent2 2 3 2 4 3 2" xfId="14211"/>
    <cellStyle name="20% - Accent2 2 3 2 4 3 2 2" xfId="23763"/>
    <cellStyle name="20% - Accent2 2 3 2 4 3 3" xfId="19994"/>
    <cellStyle name="20% - Accent2 2 3 2 4 3 3 2" xfId="23764"/>
    <cellStyle name="20% - Accent2 2 3 2 4 3 4" xfId="23765"/>
    <cellStyle name="20% - Accent2 2 3 2 4 4" xfId="8429"/>
    <cellStyle name="20% - Accent2 2 3 2 4 4 2" xfId="23766"/>
    <cellStyle name="20% - Accent2 2 3 2 4 5" xfId="4348"/>
    <cellStyle name="20% - Accent2 2 3 2 4 5 2" xfId="23767"/>
    <cellStyle name="20% - Accent2 2 3 2 4 6" xfId="11320"/>
    <cellStyle name="20% - Accent2 2 3 2 4 6 2" xfId="23768"/>
    <cellStyle name="20% - Accent2 2 3 2 4 7" xfId="17103"/>
    <cellStyle name="20% - Accent2 2 3 2 4 7 2" xfId="23769"/>
    <cellStyle name="20% - Accent2 2 3 2 4 8" xfId="23770"/>
    <cellStyle name="20% - Accent2 2 3 2 5" xfId="1812"/>
    <cellStyle name="20% - Accent2 2 3 2 5 2" xfId="6407"/>
    <cellStyle name="20% - Accent2 2 3 2 5 2 2" xfId="15080"/>
    <cellStyle name="20% - Accent2 2 3 2 5 2 2 2" xfId="23771"/>
    <cellStyle name="20% - Accent2 2 3 2 5 2 3" xfId="20863"/>
    <cellStyle name="20% - Accent2 2 3 2 5 2 3 2" xfId="23772"/>
    <cellStyle name="20% - Accent2 2 3 2 5 2 4" xfId="23773"/>
    <cellStyle name="20% - Accent2 2 3 2 5 3" xfId="9298"/>
    <cellStyle name="20% - Accent2 2 3 2 5 3 2" xfId="23774"/>
    <cellStyle name="20% - Accent2 2 3 2 5 4" xfId="3515"/>
    <cellStyle name="20% - Accent2 2 3 2 5 4 2" xfId="23775"/>
    <cellStyle name="20% - Accent2 2 3 2 5 5" xfId="12189"/>
    <cellStyle name="20% - Accent2 2 3 2 5 5 2" xfId="23776"/>
    <cellStyle name="20% - Accent2 2 3 2 5 6" xfId="17972"/>
    <cellStyle name="20% - Accent2 2 3 2 5 6 2" xfId="23777"/>
    <cellStyle name="20% - Accent2 2 3 2 5 7" xfId="23778"/>
    <cellStyle name="20% - Accent2 2 3 2 6" xfId="1392"/>
    <cellStyle name="20% - Accent2 2 3 2 6 2" xfId="8878"/>
    <cellStyle name="20% - Accent2 2 3 2 6 2 2" xfId="14660"/>
    <cellStyle name="20% - Accent2 2 3 2 6 2 2 2" xfId="23779"/>
    <cellStyle name="20% - Accent2 2 3 2 6 2 3" xfId="20443"/>
    <cellStyle name="20% - Accent2 2 3 2 6 2 3 2" xfId="23780"/>
    <cellStyle name="20% - Accent2 2 3 2 6 2 4" xfId="23781"/>
    <cellStyle name="20% - Accent2 2 3 2 6 3" xfId="5987"/>
    <cellStyle name="20% - Accent2 2 3 2 6 3 2" xfId="23782"/>
    <cellStyle name="20% - Accent2 2 3 2 6 4" xfId="11769"/>
    <cellStyle name="20% - Accent2 2 3 2 6 4 2" xfId="23783"/>
    <cellStyle name="20% - Accent2 2 3 2 6 5" xfId="17552"/>
    <cellStyle name="20% - Accent2 2 3 2 6 5 2" xfId="23784"/>
    <cellStyle name="20% - Accent2 2 3 2 6 6" xfId="23785"/>
    <cellStyle name="20% - Accent2 2 3 2 7" xfId="4704"/>
    <cellStyle name="20% - Accent2 2 3 2 7 2" xfId="13378"/>
    <cellStyle name="20% - Accent2 2 3 2 7 2 2" xfId="23786"/>
    <cellStyle name="20% - Accent2 2 3 2 7 3" xfId="19161"/>
    <cellStyle name="20% - Accent2 2 3 2 7 3 2" xfId="23787"/>
    <cellStyle name="20% - Accent2 2 3 2 7 4" xfId="23788"/>
    <cellStyle name="20% - Accent2 2 3 2 8" xfId="7596"/>
    <cellStyle name="20% - Accent2 2 3 2 8 2" xfId="23789"/>
    <cellStyle name="20% - Accent2 2 3 2 9" xfId="3095"/>
    <cellStyle name="20% - Accent2 2 3 2 9 2" xfId="23790"/>
    <cellStyle name="20% - Accent2 2 3 3" xfId="78"/>
    <cellStyle name="20% - Accent2 2 3 3 10" xfId="16274"/>
    <cellStyle name="20% - Accent2 2 3 3 10 2" xfId="23791"/>
    <cellStyle name="20% - Accent2 2 3 3 11" xfId="23792"/>
    <cellStyle name="20% - Accent2 2 3 3 2" xfId="79"/>
    <cellStyle name="20% - Accent2 2 3 3 2 2" xfId="1817"/>
    <cellStyle name="20% - Accent2 2 3 3 2 2 2" xfId="9303"/>
    <cellStyle name="20% - Accent2 2 3 3 2 2 2 2" xfId="15085"/>
    <cellStyle name="20% - Accent2 2 3 3 2 2 2 2 2" xfId="23793"/>
    <cellStyle name="20% - Accent2 2 3 3 2 2 2 3" xfId="20868"/>
    <cellStyle name="20% - Accent2 2 3 3 2 2 2 3 2" xfId="23794"/>
    <cellStyle name="20% - Accent2 2 3 3 2 2 2 4" xfId="23795"/>
    <cellStyle name="20% - Accent2 2 3 3 2 2 3" xfId="6412"/>
    <cellStyle name="20% - Accent2 2 3 3 2 2 3 2" xfId="23796"/>
    <cellStyle name="20% - Accent2 2 3 3 2 2 4" xfId="12194"/>
    <cellStyle name="20% - Accent2 2 3 3 2 2 4 2" xfId="23797"/>
    <cellStyle name="20% - Accent2 2 3 3 2 2 5" xfId="17977"/>
    <cellStyle name="20% - Accent2 2 3 3 2 2 5 2" xfId="23798"/>
    <cellStyle name="20% - Accent2 2 3 3 2 2 6" xfId="23799"/>
    <cellStyle name="20% - Accent2 2 3 3 2 3" xfId="4709"/>
    <cellStyle name="20% - Accent2 2 3 3 2 3 2" xfId="13383"/>
    <cellStyle name="20% - Accent2 2 3 3 2 3 2 2" xfId="23800"/>
    <cellStyle name="20% - Accent2 2 3 3 2 3 3" xfId="19166"/>
    <cellStyle name="20% - Accent2 2 3 3 2 3 3 2" xfId="23801"/>
    <cellStyle name="20% - Accent2 2 3 3 2 3 4" xfId="23802"/>
    <cellStyle name="20% - Accent2 2 3 3 2 4" xfId="7601"/>
    <cellStyle name="20% - Accent2 2 3 3 2 4 2" xfId="23803"/>
    <cellStyle name="20% - Accent2 2 3 3 2 5" xfId="3520"/>
    <cellStyle name="20% - Accent2 2 3 3 2 5 2" xfId="23804"/>
    <cellStyle name="20% - Accent2 2 3 3 2 6" xfId="10492"/>
    <cellStyle name="20% - Accent2 2 3 3 2 6 2" xfId="23805"/>
    <cellStyle name="20% - Accent2 2 3 3 2 7" xfId="16275"/>
    <cellStyle name="20% - Accent2 2 3 3 2 7 2" xfId="23806"/>
    <cellStyle name="20% - Accent2 2 3 3 2 8" xfId="23807"/>
    <cellStyle name="20% - Accent2 2 3 3 3" xfId="943"/>
    <cellStyle name="20% - Accent2 2 3 3 3 2" xfId="2647"/>
    <cellStyle name="20% - Accent2 2 3 3 3 2 2" xfId="10133"/>
    <cellStyle name="20% - Accent2 2 3 3 3 2 2 2" xfId="15915"/>
    <cellStyle name="20% - Accent2 2 3 3 3 2 2 2 2" xfId="23808"/>
    <cellStyle name="20% - Accent2 2 3 3 3 2 2 3" xfId="21698"/>
    <cellStyle name="20% - Accent2 2 3 3 3 2 2 3 2" xfId="23809"/>
    <cellStyle name="20% - Accent2 2 3 3 3 2 2 4" xfId="23810"/>
    <cellStyle name="20% - Accent2 2 3 3 3 2 3" xfId="7242"/>
    <cellStyle name="20% - Accent2 2 3 3 3 2 3 2" xfId="23811"/>
    <cellStyle name="20% - Accent2 2 3 3 3 2 4" xfId="13024"/>
    <cellStyle name="20% - Accent2 2 3 3 3 2 4 2" xfId="23812"/>
    <cellStyle name="20% - Accent2 2 3 3 3 2 5" xfId="18807"/>
    <cellStyle name="20% - Accent2 2 3 3 3 2 5 2" xfId="23813"/>
    <cellStyle name="20% - Accent2 2 3 3 3 2 6" xfId="23814"/>
    <cellStyle name="20% - Accent2 2 3 3 3 3" xfId="5539"/>
    <cellStyle name="20% - Accent2 2 3 3 3 3 2" xfId="14213"/>
    <cellStyle name="20% - Accent2 2 3 3 3 3 2 2" xfId="23815"/>
    <cellStyle name="20% - Accent2 2 3 3 3 3 3" xfId="19996"/>
    <cellStyle name="20% - Accent2 2 3 3 3 3 3 2" xfId="23816"/>
    <cellStyle name="20% - Accent2 2 3 3 3 3 4" xfId="23817"/>
    <cellStyle name="20% - Accent2 2 3 3 3 4" xfId="8431"/>
    <cellStyle name="20% - Accent2 2 3 3 3 4 2" xfId="23818"/>
    <cellStyle name="20% - Accent2 2 3 3 3 5" xfId="4350"/>
    <cellStyle name="20% - Accent2 2 3 3 3 5 2" xfId="23819"/>
    <cellStyle name="20% - Accent2 2 3 3 3 6" xfId="11322"/>
    <cellStyle name="20% - Accent2 2 3 3 3 6 2" xfId="23820"/>
    <cellStyle name="20% - Accent2 2 3 3 3 7" xfId="17105"/>
    <cellStyle name="20% - Accent2 2 3 3 3 7 2" xfId="23821"/>
    <cellStyle name="20% - Accent2 2 3 3 3 8" xfId="23822"/>
    <cellStyle name="20% - Accent2 2 3 3 4" xfId="1816"/>
    <cellStyle name="20% - Accent2 2 3 3 4 2" xfId="6411"/>
    <cellStyle name="20% - Accent2 2 3 3 4 2 2" xfId="15084"/>
    <cellStyle name="20% - Accent2 2 3 3 4 2 2 2" xfId="23823"/>
    <cellStyle name="20% - Accent2 2 3 3 4 2 3" xfId="20867"/>
    <cellStyle name="20% - Accent2 2 3 3 4 2 3 2" xfId="23824"/>
    <cellStyle name="20% - Accent2 2 3 3 4 2 4" xfId="23825"/>
    <cellStyle name="20% - Accent2 2 3 3 4 3" xfId="9302"/>
    <cellStyle name="20% - Accent2 2 3 3 4 3 2" xfId="23826"/>
    <cellStyle name="20% - Accent2 2 3 3 4 4" xfId="3519"/>
    <cellStyle name="20% - Accent2 2 3 3 4 4 2" xfId="23827"/>
    <cellStyle name="20% - Accent2 2 3 3 4 5" xfId="12193"/>
    <cellStyle name="20% - Accent2 2 3 3 4 5 2" xfId="23828"/>
    <cellStyle name="20% - Accent2 2 3 3 4 6" xfId="17976"/>
    <cellStyle name="20% - Accent2 2 3 3 4 6 2" xfId="23829"/>
    <cellStyle name="20% - Accent2 2 3 3 4 7" xfId="23830"/>
    <cellStyle name="20% - Accent2 2 3 3 5" xfId="1394"/>
    <cellStyle name="20% - Accent2 2 3 3 5 2" xfId="8880"/>
    <cellStyle name="20% - Accent2 2 3 3 5 2 2" xfId="14662"/>
    <cellStyle name="20% - Accent2 2 3 3 5 2 2 2" xfId="23831"/>
    <cellStyle name="20% - Accent2 2 3 3 5 2 3" xfId="20445"/>
    <cellStyle name="20% - Accent2 2 3 3 5 2 3 2" xfId="23832"/>
    <cellStyle name="20% - Accent2 2 3 3 5 2 4" xfId="23833"/>
    <cellStyle name="20% - Accent2 2 3 3 5 3" xfId="5989"/>
    <cellStyle name="20% - Accent2 2 3 3 5 3 2" xfId="23834"/>
    <cellStyle name="20% - Accent2 2 3 3 5 4" xfId="11771"/>
    <cellStyle name="20% - Accent2 2 3 3 5 4 2" xfId="23835"/>
    <cellStyle name="20% - Accent2 2 3 3 5 5" xfId="17554"/>
    <cellStyle name="20% - Accent2 2 3 3 5 5 2" xfId="23836"/>
    <cellStyle name="20% - Accent2 2 3 3 5 6" xfId="23837"/>
    <cellStyle name="20% - Accent2 2 3 3 6" xfId="4708"/>
    <cellStyle name="20% - Accent2 2 3 3 6 2" xfId="13382"/>
    <cellStyle name="20% - Accent2 2 3 3 6 2 2" xfId="23838"/>
    <cellStyle name="20% - Accent2 2 3 3 6 3" xfId="19165"/>
    <cellStyle name="20% - Accent2 2 3 3 6 3 2" xfId="23839"/>
    <cellStyle name="20% - Accent2 2 3 3 6 4" xfId="23840"/>
    <cellStyle name="20% - Accent2 2 3 3 7" xfId="7600"/>
    <cellStyle name="20% - Accent2 2 3 3 7 2" xfId="23841"/>
    <cellStyle name="20% - Accent2 2 3 3 8" xfId="3097"/>
    <cellStyle name="20% - Accent2 2 3 3 8 2" xfId="23842"/>
    <cellStyle name="20% - Accent2 2 3 3 9" xfId="10491"/>
    <cellStyle name="20% - Accent2 2 3 3 9 2" xfId="23843"/>
    <cellStyle name="20% - Accent2 2 3 4" xfId="80"/>
    <cellStyle name="20% - Accent2 2 3 4 10" xfId="16276"/>
    <cellStyle name="20% - Accent2 2 3 4 10 2" xfId="23844"/>
    <cellStyle name="20% - Accent2 2 3 4 11" xfId="23845"/>
    <cellStyle name="20% - Accent2 2 3 4 2" xfId="81"/>
    <cellStyle name="20% - Accent2 2 3 4 2 2" xfId="1819"/>
    <cellStyle name="20% - Accent2 2 3 4 2 2 2" xfId="9305"/>
    <cellStyle name="20% - Accent2 2 3 4 2 2 2 2" xfId="15087"/>
    <cellStyle name="20% - Accent2 2 3 4 2 2 2 2 2" xfId="23846"/>
    <cellStyle name="20% - Accent2 2 3 4 2 2 2 3" xfId="20870"/>
    <cellStyle name="20% - Accent2 2 3 4 2 2 2 3 2" xfId="23847"/>
    <cellStyle name="20% - Accent2 2 3 4 2 2 2 4" xfId="23848"/>
    <cellStyle name="20% - Accent2 2 3 4 2 2 3" xfId="6414"/>
    <cellStyle name="20% - Accent2 2 3 4 2 2 3 2" xfId="23849"/>
    <cellStyle name="20% - Accent2 2 3 4 2 2 4" xfId="12196"/>
    <cellStyle name="20% - Accent2 2 3 4 2 2 4 2" xfId="23850"/>
    <cellStyle name="20% - Accent2 2 3 4 2 2 5" xfId="17979"/>
    <cellStyle name="20% - Accent2 2 3 4 2 2 5 2" xfId="23851"/>
    <cellStyle name="20% - Accent2 2 3 4 2 2 6" xfId="23852"/>
    <cellStyle name="20% - Accent2 2 3 4 2 3" xfId="4711"/>
    <cellStyle name="20% - Accent2 2 3 4 2 3 2" xfId="13385"/>
    <cellStyle name="20% - Accent2 2 3 4 2 3 2 2" xfId="23853"/>
    <cellStyle name="20% - Accent2 2 3 4 2 3 3" xfId="19168"/>
    <cellStyle name="20% - Accent2 2 3 4 2 3 3 2" xfId="23854"/>
    <cellStyle name="20% - Accent2 2 3 4 2 3 4" xfId="23855"/>
    <cellStyle name="20% - Accent2 2 3 4 2 4" xfId="7603"/>
    <cellStyle name="20% - Accent2 2 3 4 2 4 2" xfId="23856"/>
    <cellStyle name="20% - Accent2 2 3 4 2 5" xfId="3522"/>
    <cellStyle name="20% - Accent2 2 3 4 2 5 2" xfId="23857"/>
    <cellStyle name="20% - Accent2 2 3 4 2 6" xfId="10494"/>
    <cellStyle name="20% - Accent2 2 3 4 2 6 2" xfId="23858"/>
    <cellStyle name="20% - Accent2 2 3 4 2 7" xfId="16277"/>
    <cellStyle name="20% - Accent2 2 3 4 2 7 2" xfId="23859"/>
    <cellStyle name="20% - Accent2 2 3 4 2 8" xfId="23860"/>
    <cellStyle name="20% - Accent2 2 3 4 3" xfId="944"/>
    <cellStyle name="20% - Accent2 2 3 4 3 2" xfId="2648"/>
    <cellStyle name="20% - Accent2 2 3 4 3 2 2" xfId="10134"/>
    <cellStyle name="20% - Accent2 2 3 4 3 2 2 2" xfId="15916"/>
    <cellStyle name="20% - Accent2 2 3 4 3 2 2 2 2" xfId="23861"/>
    <cellStyle name="20% - Accent2 2 3 4 3 2 2 3" xfId="21699"/>
    <cellStyle name="20% - Accent2 2 3 4 3 2 2 3 2" xfId="23862"/>
    <cellStyle name="20% - Accent2 2 3 4 3 2 2 4" xfId="23863"/>
    <cellStyle name="20% - Accent2 2 3 4 3 2 3" xfId="7243"/>
    <cellStyle name="20% - Accent2 2 3 4 3 2 3 2" xfId="23864"/>
    <cellStyle name="20% - Accent2 2 3 4 3 2 4" xfId="13025"/>
    <cellStyle name="20% - Accent2 2 3 4 3 2 4 2" xfId="23865"/>
    <cellStyle name="20% - Accent2 2 3 4 3 2 5" xfId="18808"/>
    <cellStyle name="20% - Accent2 2 3 4 3 2 5 2" xfId="23866"/>
    <cellStyle name="20% - Accent2 2 3 4 3 2 6" xfId="23867"/>
    <cellStyle name="20% - Accent2 2 3 4 3 3" xfId="5540"/>
    <cellStyle name="20% - Accent2 2 3 4 3 3 2" xfId="14214"/>
    <cellStyle name="20% - Accent2 2 3 4 3 3 2 2" xfId="23868"/>
    <cellStyle name="20% - Accent2 2 3 4 3 3 3" xfId="19997"/>
    <cellStyle name="20% - Accent2 2 3 4 3 3 3 2" xfId="23869"/>
    <cellStyle name="20% - Accent2 2 3 4 3 3 4" xfId="23870"/>
    <cellStyle name="20% - Accent2 2 3 4 3 4" xfId="8432"/>
    <cellStyle name="20% - Accent2 2 3 4 3 4 2" xfId="23871"/>
    <cellStyle name="20% - Accent2 2 3 4 3 5" xfId="4351"/>
    <cellStyle name="20% - Accent2 2 3 4 3 5 2" xfId="23872"/>
    <cellStyle name="20% - Accent2 2 3 4 3 6" xfId="11323"/>
    <cellStyle name="20% - Accent2 2 3 4 3 6 2" xfId="23873"/>
    <cellStyle name="20% - Accent2 2 3 4 3 7" xfId="17106"/>
    <cellStyle name="20% - Accent2 2 3 4 3 7 2" xfId="23874"/>
    <cellStyle name="20% - Accent2 2 3 4 3 8" xfId="23875"/>
    <cellStyle name="20% - Accent2 2 3 4 4" xfId="1818"/>
    <cellStyle name="20% - Accent2 2 3 4 4 2" xfId="6413"/>
    <cellStyle name="20% - Accent2 2 3 4 4 2 2" xfId="15086"/>
    <cellStyle name="20% - Accent2 2 3 4 4 2 2 2" xfId="23876"/>
    <cellStyle name="20% - Accent2 2 3 4 4 2 3" xfId="20869"/>
    <cellStyle name="20% - Accent2 2 3 4 4 2 3 2" xfId="23877"/>
    <cellStyle name="20% - Accent2 2 3 4 4 2 4" xfId="23878"/>
    <cellStyle name="20% - Accent2 2 3 4 4 3" xfId="9304"/>
    <cellStyle name="20% - Accent2 2 3 4 4 3 2" xfId="23879"/>
    <cellStyle name="20% - Accent2 2 3 4 4 4" xfId="3521"/>
    <cellStyle name="20% - Accent2 2 3 4 4 4 2" xfId="23880"/>
    <cellStyle name="20% - Accent2 2 3 4 4 5" xfId="12195"/>
    <cellStyle name="20% - Accent2 2 3 4 4 5 2" xfId="23881"/>
    <cellStyle name="20% - Accent2 2 3 4 4 6" xfId="17978"/>
    <cellStyle name="20% - Accent2 2 3 4 4 6 2" xfId="23882"/>
    <cellStyle name="20% - Accent2 2 3 4 4 7" xfId="23883"/>
    <cellStyle name="20% - Accent2 2 3 4 5" xfId="1395"/>
    <cellStyle name="20% - Accent2 2 3 4 5 2" xfId="8881"/>
    <cellStyle name="20% - Accent2 2 3 4 5 2 2" xfId="14663"/>
    <cellStyle name="20% - Accent2 2 3 4 5 2 2 2" xfId="23884"/>
    <cellStyle name="20% - Accent2 2 3 4 5 2 3" xfId="20446"/>
    <cellStyle name="20% - Accent2 2 3 4 5 2 3 2" xfId="23885"/>
    <cellStyle name="20% - Accent2 2 3 4 5 2 4" xfId="23886"/>
    <cellStyle name="20% - Accent2 2 3 4 5 3" xfId="5990"/>
    <cellStyle name="20% - Accent2 2 3 4 5 3 2" xfId="23887"/>
    <cellStyle name="20% - Accent2 2 3 4 5 4" xfId="11772"/>
    <cellStyle name="20% - Accent2 2 3 4 5 4 2" xfId="23888"/>
    <cellStyle name="20% - Accent2 2 3 4 5 5" xfId="17555"/>
    <cellStyle name="20% - Accent2 2 3 4 5 5 2" xfId="23889"/>
    <cellStyle name="20% - Accent2 2 3 4 5 6" xfId="23890"/>
    <cellStyle name="20% - Accent2 2 3 4 6" xfId="4710"/>
    <cellStyle name="20% - Accent2 2 3 4 6 2" xfId="13384"/>
    <cellStyle name="20% - Accent2 2 3 4 6 2 2" xfId="23891"/>
    <cellStyle name="20% - Accent2 2 3 4 6 3" xfId="19167"/>
    <cellStyle name="20% - Accent2 2 3 4 6 3 2" xfId="23892"/>
    <cellStyle name="20% - Accent2 2 3 4 6 4" xfId="23893"/>
    <cellStyle name="20% - Accent2 2 3 4 7" xfId="7602"/>
    <cellStyle name="20% - Accent2 2 3 4 7 2" xfId="23894"/>
    <cellStyle name="20% - Accent2 2 3 4 8" xfId="3098"/>
    <cellStyle name="20% - Accent2 2 3 4 8 2" xfId="23895"/>
    <cellStyle name="20% - Accent2 2 3 4 9" xfId="10493"/>
    <cellStyle name="20% - Accent2 2 3 4 9 2" xfId="23896"/>
    <cellStyle name="20% - Accent2 2 3 5" xfId="82"/>
    <cellStyle name="20% - Accent2 2 3 5 2" xfId="1820"/>
    <cellStyle name="20% - Accent2 2 3 5 2 2" xfId="6415"/>
    <cellStyle name="20% - Accent2 2 3 5 2 2 2" xfId="15088"/>
    <cellStyle name="20% - Accent2 2 3 5 2 2 2 2" xfId="23897"/>
    <cellStyle name="20% - Accent2 2 3 5 2 2 3" xfId="20871"/>
    <cellStyle name="20% - Accent2 2 3 5 2 2 3 2" xfId="23898"/>
    <cellStyle name="20% - Accent2 2 3 5 2 2 4" xfId="23899"/>
    <cellStyle name="20% - Accent2 2 3 5 2 3" xfId="9306"/>
    <cellStyle name="20% - Accent2 2 3 5 2 3 2" xfId="23900"/>
    <cellStyle name="20% - Accent2 2 3 5 2 4" xfId="3523"/>
    <cellStyle name="20% - Accent2 2 3 5 2 4 2" xfId="23901"/>
    <cellStyle name="20% - Accent2 2 3 5 2 5" xfId="12197"/>
    <cellStyle name="20% - Accent2 2 3 5 2 5 2" xfId="23902"/>
    <cellStyle name="20% - Accent2 2 3 5 2 6" xfId="17980"/>
    <cellStyle name="20% - Accent2 2 3 5 2 6 2" xfId="23903"/>
    <cellStyle name="20% - Accent2 2 3 5 2 7" xfId="23904"/>
    <cellStyle name="20% - Accent2 2 3 5 3" xfId="1391"/>
    <cellStyle name="20% - Accent2 2 3 5 3 2" xfId="8877"/>
    <cellStyle name="20% - Accent2 2 3 5 3 2 2" xfId="14659"/>
    <cellStyle name="20% - Accent2 2 3 5 3 2 2 2" xfId="23905"/>
    <cellStyle name="20% - Accent2 2 3 5 3 2 3" xfId="20442"/>
    <cellStyle name="20% - Accent2 2 3 5 3 2 3 2" xfId="23906"/>
    <cellStyle name="20% - Accent2 2 3 5 3 2 4" xfId="23907"/>
    <cellStyle name="20% - Accent2 2 3 5 3 3" xfId="5986"/>
    <cellStyle name="20% - Accent2 2 3 5 3 3 2" xfId="23908"/>
    <cellStyle name="20% - Accent2 2 3 5 3 4" xfId="11768"/>
    <cellStyle name="20% - Accent2 2 3 5 3 4 2" xfId="23909"/>
    <cellStyle name="20% - Accent2 2 3 5 3 5" xfId="17551"/>
    <cellStyle name="20% - Accent2 2 3 5 3 5 2" xfId="23910"/>
    <cellStyle name="20% - Accent2 2 3 5 3 6" xfId="23911"/>
    <cellStyle name="20% - Accent2 2 3 5 4" xfId="4712"/>
    <cellStyle name="20% - Accent2 2 3 5 4 2" xfId="13386"/>
    <cellStyle name="20% - Accent2 2 3 5 4 2 2" xfId="23912"/>
    <cellStyle name="20% - Accent2 2 3 5 4 3" xfId="19169"/>
    <cellStyle name="20% - Accent2 2 3 5 4 3 2" xfId="23913"/>
    <cellStyle name="20% - Accent2 2 3 5 4 4" xfId="23914"/>
    <cellStyle name="20% - Accent2 2 3 5 5" xfId="7604"/>
    <cellStyle name="20% - Accent2 2 3 5 5 2" xfId="23915"/>
    <cellStyle name="20% - Accent2 2 3 5 6" xfId="3094"/>
    <cellStyle name="20% - Accent2 2 3 5 6 2" xfId="23916"/>
    <cellStyle name="20% - Accent2 2 3 5 7" xfId="10495"/>
    <cellStyle name="20% - Accent2 2 3 5 7 2" xfId="23917"/>
    <cellStyle name="20% - Accent2 2 3 5 8" xfId="16278"/>
    <cellStyle name="20% - Accent2 2 3 5 8 2" xfId="23918"/>
    <cellStyle name="20% - Accent2 2 3 5 9" xfId="23919"/>
    <cellStyle name="20% - Accent2 2 3 6" xfId="882"/>
    <cellStyle name="20% - Accent2 2 3 6 2" xfId="2588"/>
    <cellStyle name="20% - Accent2 2 3 6 2 2" xfId="10074"/>
    <cellStyle name="20% - Accent2 2 3 6 2 2 2" xfId="15856"/>
    <cellStyle name="20% - Accent2 2 3 6 2 2 2 2" xfId="23920"/>
    <cellStyle name="20% - Accent2 2 3 6 2 2 3" xfId="21639"/>
    <cellStyle name="20% - Accent2 2 3 6 2 2 3 2" xfId="23921"/>
    <cellStyle name="20% - Accent2 2 3 6 2 2 4" xfId="23922"/>
    <cellStyle name="20% - Accent2 2 3 6 2 3" xfId="7183"/>
    <cellStyle name="20% - Accent2 2 3 6 2 3 2" xfId="23923"/>
    <cellStyle name="20% - Accent2 2 3 6 2 4" xfId="12965"/>
    <cellStyle name="20% - Accent2 2 3 6 2 4 2" xfId="23924"/>
    <cellStyle name="20% - Accent2 2 3 6 2 5" xfId="18748"/>
    <cellStyle name="20% - Accent2 2 3 6 2 5 2" xfId="23925"/>
    <cellStyle name="20% - Accent2 2 3 6 2 6" xfId="23926"/>
    <cellStyle name="20% - Accent2 2 3 6 3" xfId="5480"/>
    <cellStyle name="20% - Accent2 2 3 6 3 2" xfId="14154"/>
    <cellStyle name="20% - Accent2 2 3 6 3 2 2" xfId="23927"/>
    <cellStyle name="20% - Accent2 2 3 6 3 3" xfId="19937"/>
    <cellStyle name="20% - Accent2 2 3 6 3 3 2" xfId="23928"/>
    <cellStyle name="20% - Accent2 2 3 6 3 4" xfId="23929"/>
    <cellStyle name="20% - Accent2 2 3 6 4" xfId="8372"/>
    <cellStyle name="20% - Accent2 2 3 6 4 2" xfId="23930"/>
    <cellStyle name="20% - Accent2 2 3 6 5" xfId="4291"/>
    <cellStyle name="20% - Accent2 2 3 6 5 2" xfId="23931"/>
    <cellStyle name="20% - Accent2 2 3 6 6" xfId="11263"/>
    <cellStyle name="20% - Accent2 2 3 6 6 2" xfId="23932"/>
    <cellStyle name="20% - Accent2 2 3 6 7" xfId="17046"/>
    <cellStyle name="20% - Accent2 2 3 6 7 2" xfId="23933"/>
    <cellStyle name="20% - Accent2 2 3 6 8" xfId="23934"/>
    <cellStyle name="20% - Accent2 2 3 7" xfId="1811"/>
    <cellStyle name="20% - Accent2 2 3 7 2" xfId="6406"/>
    <cellStyle name="20% - Accent2 2 3 7 2 2" xfId="15079"/>
    <cellStyle name="20% - Accent2 2 3 7 2 2 2" xfId="23935"/>
    <cellStyle name="20% - Accent2 2 3 7 2 3" xfId="20862"/>
    <cellStyle name="20% - Accent2 2 3 7 2 3 2" xfId="23936"/>
    <cellStyle name="20% - Accent2 2 3 7 2 4" xfId="23937"/>
    <cellStyle name="20% - Accent2 2 3 7 3" xfId="9297"/>
    <cellStyle name="20% - Accent2 2 3 7 3 2" xfId="23938"/>
    <cellStyle name="20% - Accent2 2 3 7 4" xfId="3514"/>
    <cellStyle name="20% - Accent2 2 3 7 4 2" xfId="23939"/>
    <cellStyle name="20% - Accent2 2 3 7 5" xfId="12188"/>
    <cellStyle name="20% - Accent2 2 3 7 5 2" xfId="23940"/>
    <cellStyle name="20% - Accent2 2 3 7 6" xfId="17971"/>
    <cellStyle name="20% - Accent2 2 3 7 6 2" xfId="23941"/>
    <cellStyle name="20% - Accent2 2 3 7 7" xfId="23942"/>
    <cellStyle name="20% - Accent2 2 3 8" xfId="1289"/>
    <cellStyle name="20% - Accent2 2 3 8 2" xfId="8775"/>
    <cellStyle name="20% - Accent2 2 3 8 2 2" xfId="14557"/>
    <cellStyle name="20% - Accent2 2 3 8 2 2 2" xfId="23943"/>
    <cellStyle name="20% - Accent2 2 3 8 2 3" xfId="20340"/>
    <cellStyle name="20% - Accent2 2 3 8 2 3 2" xfId="23944"/>
    <cellStyle name="20% - Accent2 2 3 8 2 4" xfId="23945"/>
    <cellStyle name="20% - Accent2 2 3 8 3" xfId="5884"/>
    <cellStyle name="20% - Accent2 2 3 8 3 2" xfId="23946"/>
    <cellStyle name="20% - Accent2 2 3 8 4" xfId="11666"/>
    <cellStyle name="20% - Accent2 2 3 8 4 2" xfId="23947"/>
    <cellStyle name="20% - Accent2 2 3 8 5" xfId="17449"/>
    <cellStyle name="20% - Accent2 2 3 8 5 2" xfId="23948"/>
    <cellStyle name="20% - Accent2 2 3 8 6" xfId="23949"/>
    <cellStyle name="20% - Accent2 2 3 9" xfId="4703"/>
    <cellStyle name="20% - Accent2 2 3 9 2" xfId="13377"/>
    <cellStyle name="20% - Accent2 2 3 9 2 2" xfId="23950"/>
    <cellStyle name="20% - Accent2 2 3 9 3" xfId="19160"/>
    <cellStyle name="20% - Accent2 2 3 9 3 2" xfId="23951"/>
    <cellStyle name="20% - Accent2 2 3 9 4" xfId="23952"/>
    <cellStyle name="20% - Accent2 2 4" xfId="83"/>
    <cellStyle name="20% - Accent2 2 4 10" xfId="10496"/>
    <cellStyle name="20% - Accent2 2 4 10 2" xfId="23953"/>
    <cellStyle name="20% - Accent2 2 4 11" xfId="16279"/>
    <cellStyle name="20% - Accent2 2 4 11 2" xfId="23954"/>
    <cellStyle name="20% - Accent2 2 4 12" xfId="23955"/>
    <cellStyle name="20% - Accent2 2 4 2" xfId="84"/>
    <cellStyle name="20% - Accent2 2 4 2 10" xfId="16280"/>
    <cellStyle name="20% - Accent2 2 4 2 10 2" xfId="23956"/>
    <cellStyle name="20% - Accent2 2 4 2 11" xfId="23957"/>
    <cellStyle name="20% - Accent2 2 4 2 2" xfId="85"/>
    <cellStyle name="20% - Accent2 2 4 2 2 2" xfId="1823"/>
    <cellStyle name="20% - Accent2 2 4 2 2 2 2" xfId="9309"/>
    <cellStyle name="20% - Accent2 2 4 2 2 2 2 2" xfId="15091"/>
    <cellStyle name="20% - Accent2 2 4 2 2 2 2 2 2" xfId="23958"/>
    <cellStyle name="20% - Accent2 2 4 2 2 2 2 3" xfId="20874"/>
    <cellStyle name="20% - Accent2 2 4 2 2 2 2 3 2" xfId="23959"/>
    <cellStyle name="20% - Accent2 2 4 2 2 2 2 4" xfId="23960"/>
    <cellStyle name="20% - Accent2 2 4 2 2 2 3" xfId="6418"/>
    <cellStyle name="20% - Accent2 2 4 2 2 2 3 2" xfId="23961"/>
    <cellStyle name="20% - Accent2 2 4 2 2 2 4" xfId="12200"/>
    <cellStyle name="20% - Accent2 2 4 2 2 2 4 2" xfId="23962"/>
    <cellStyle name="20% - Accent2 2 4 2 2 2 5" xfId="17983"/>
    <cellStyle name="20% - Accent2 2 4 2 2 2 5 2" xfId="23963"/>
    <cellStyle name="20% - Accent2 2 4 2 2 2 6" xfId="23964"/>
    <cellStyle name="20% - Accent2 2 4 2 2 3" xfId="4715"/>
    <cellStyle name="20% - Accent2 2 4 2 2 3 2" xfId="13389"/>
    <cellStyle name="20% - Accent2 2 4 2 2 3 2 2" xfId="23965"/>
    <cellStyle name="20% - Accent2 2 4 2 2 3 3" xfId="19172"/>
    <cellStyle name="20% - Accent2 2 4 2 2 3 3 2" xfId="23966"/>
    <cellStyle name="20% - Accent2 2 4 2 2 3 4" xfId="23967"/>
    <cellStyle name="20% - Accent2 2 4 2 2 4" xfId="7607"/>
    <cellStyle name="20% - Accent2 2 4 2 2 4 2" xfId="23968"/>
    <cellStyle name="20% - Accent2 2 4 2 2 5" xfId="3526"/>
    <cellStyle name="20% - Accent2 2 4 2 2 5 2" xfId="23969"/>
    <cellStyle name="20% - Accent2 2 4 2 2 6" xfId="10498"/>
    <cellStyle name="20% - Accent2 2 4 2 2 6 2" xfId="23970"/>
    <cellStyle name="20% - Accent2 2 4 2 2 7" xfId="16281"/>
    <cellStyle name="20% - Accent2 2 4 2 2 7 2" xfId="23971"/>
    <cellStyle name="20% - Accent2 2 4 2 2 8" xfId="23972"/>
    <cellStyle name="20% - Accent2 2 4 2 3" xfId="946"/>
    <cellStyle name="20% - Accent2 2 4 2 3 2" xfId="2650"/>
    <cellStyle name="20% - Accent2 2 4 2 3 2 2" xfId="10136"/>
    <cellStyle name="20% - Accent2 2 4 2 3 2 2 2" xfId="15918"/>
    <cellStyle name="20% - Accent2 2 4 2 3 2 2 2 2" xfId="23973"/>
    <cellStyle name="20% - Accent2 2 4 2 3 2 2 3" xfId="21701"/>
    <cellStyle name="20% - Accent2 2 4 2 3 2 2 3 2" xfId="23974"/>
    <cellStyle name="20% - Accent2 2 4 2 3 2 2 4" xfId="23975"/>
    <cellStyle name="20% - Accent2 2 4 2 3 2 3" xfId="7245"/>
    <cellStyle name="20% - Accent2 2 4 2 3 2 3 2" xfId="23976"/>
    <cellStyle name="20% - Accent2 2 4 2 3 2 4" xfId="13027"/>
    <cellStyle name="20% - Accent2 2 4 2 3 2 4 2" xfId="23977"/>
    <cellStyle name="20% - Accent2 2 4 2 3 2 5" xfId="18810"/>
    <cellStyle name="20% - Accent2 2 4 2 3 2 5 2" xfId="23978"/>
    <cellStyle name="20% - Accent2 2 4 2 3 2 6" xfId="23979"/>
    <cellStyle name="20% - Accent2 2 4 2 3 3" xfId="5542"/>
    <cellStyle name="20% - Accent2 2 4 2 3 3 2" xfId="14216"/>
    <cellStyle name="20% - Accent2 2 4 2 3 3 2 2" xfId="23980"/>
    <cellStyle name="20% - Accent2 2 4 2 3 3 3" xfId="19999"/>
    <cellStyle name="20% - Accent2 2 4 2 3 3 3 2" xfId="23981"/>
    <cellStyle name="20% - Accent2 2 4 2 3 3 4" xfId="23982"/>
    <cellStyle name="20% - Accent2 2 4 2 3 4" xfId="8434"/>
    <cellStyle name="20% - Accent2 2 4 2 3 4 2" xfId="23983"/>
    <cellStyle name="20% - Accent2 2 4 2 3 5" xfId="4353"/>
    <cellStyle name="20% - Accent2 2 4 2 3 5 2" xfId="23984"/>
    <cellStyle name="20% - Accent2 2 4 2 3 6" xfId="11325"/>
    <cellStyle name="20% - Accent2 2 4 2 3 6 2" xfId="23985"/>
    <cellStyle name="20% - Accent2 2 4 2 3 7" xfId="17108"/>
    <cellStyle name="20% - Accent2 2 4 2 3 7 2" xfId="23986"/>
    <cellStyle name="20% - Accent2 2 4 2 3 8" xfId="23987"/>
    <cellStyle name="20% - Accent2 2 4 2 4" xfId="1822"/>
    <cellStyle name="20% - Accent2 2 4 2 4 2" xfId="6417"/>
    <cellStyle name="20% - Accent2 2 4 2 4 2 2" xfId="15090"/>
    <cellStyle name="20% - Accent2 2 4 2 4 2 2 2" xfId="23988"/>
    <cellStyle name="20% - Accent2 2 4 2 4 2 3" xfId="20873"/>
    <cellStyle name="20% - Accent2 2 4 2 4 2 3 2" xfId="23989"/>
    <cellStyle name="20% - Accent2 2 4 2 4 2 4" xfId="23990"/>
    <cellStyle name="20% - Accent2 2 4 2 4 3" xfId="9308"/>
    <cellStyle name="20% - Accent2 2 4 2 4 3 2" xfId="23991"/>
    <cellStyle name="20% - Accent2 2 4 2 4 4" xfId="3525"/>
    <cellStyle name="20% - Accent2 2 4 2 4 4 2" xfId="23992"/>
    <cellStyle name="20% - Accent2 2 4 2 4 5" xfId="12199"/>
    <cellStyle name="20% - Accent2 2 4 2 4 5 2" xfId="23993"/>
    <cellStyle name="20% - Accent2 2 4 2 4 6" xfId="17982"/>
    <cellStyle name="20% - Accent2 2 4 2 4 6 2" xfId="23994"/>
    <cellStyle name="20% - Accent2 2 4 2 4 7" xfId="23995"/>
    <cellStyle name="20% - Accent2 2 4 2 5" xfId="1397"/>
    <cellStyle name="20% - Accent2 2 4 2 5 2" xfId="8883"/>
    <cellStyle name="20% - Accent2 2 4 2 5 2 2" xfId="14665"/>
    <cellStyle name="20% - Accent2 2 4 2 5 2 2 2" xfId="23996"/>
    <cellStyle name="20% - Accent2 2 4 2 5 2 3" xfId="20448"/>
    <cellStyle name="20% - Accent2 2 4 2 5 2 3 2" xfId="23997"/>
    <cellStyle name="20% - Accent2 2 4 2 5 2 4" xfId="23998"/>
    <cellStyle name="20% - Accent2 2 4 2 5 3" xfId="5992"/>
    <cellStyle name="20% - Accent2 2 4 2 5 3 2" xfId="23999"/>
    <cellStyle name="20% - Accent2 2 4 2 5 4" xfId="11774"/>
    <cellStyle name="20% - Accent2 2 4 2 5 4 2" xfId="24000"/>
    <cellStyle name="20% - Accent2 2 4 2 5 5" xfId="17557"/>
    <cellStyle name="20% - Accent2 2 4 2 5 5 2" xfId="24001"/>
    <cellStyle name="20% - Accent2 2 4 2 5 6" xfId="24002"/>
    <cellStyle name="20% - Accent2 2 4 2 6" xfId="4714"/>
    <cellStyle name="20% - Accent2 2 4 2 6 2" xfId="13388"/>
    <cellStyle name="20% - Accent2 2 4 2 6 2 2" xfId="24003"/>
    <cellStyle name="20% - Accent2 2 4 2 6 3" xfId="19171"/>
    <cellStyle name="20% - Accent2 2 4 2 6 3 2" xfId="24004"/>
    <cellStyle name="20% - Accent2 2 4 2 6 4" xfId="24005"/>
    <cellStyle name="20% - Accent2 2 4 2 7" xfId="7606"/>
    <cellStyle name="20% - Accent2 2 4 2 7 2" xfId="24006"/>
    <cellStyle name="20% - Accent2 2 4 2 8" xfId="3100"/>
    <cellStyle name="20% - Accent2 2 4 2 8 2" xfId="24007"/>
    <cellStyle name="20% - Accent2 2 4 2 9" xfId="10497"/>
    <cellStyle name="20% - Accent2 2 4 2 9 2" xfId="24008"/>
    <cellStyle name="20% - Accent2 2 4 3" xfId="86"/>
    <cellStyle name="20% - Accent2 2 4 3 2" xfId="1824"/>
    <cellStyle name="20% - Accent2 2 4 3 2 2" xfId="6419"/>
    <cellStyle name="20% - Accent2 2 4 3 2 2 2" xfId="15092"/>
    <cellStyle name="20% - Accent2 2 4 3 2 2 2 2" xfId="24009"/>
    <cellStyle name="20% - Accent2 2 4 3 2 2 3" xfId="20875"/>
    <cellStyle name="20% - Accent2 2 4 3 2 2 3 2" xfId="24010"/>
    <cellStyle name="20% - Accent2 2 4 3 2 2 4" xfId="24011"/>
    <cellStyle name="20% - Accent2 2 4 3 2 3" xfId="9310"/>
    <cellStyle name="20% - Accent2 2 4 3 2 3 2" xfId="24012"/>
    <cellStyle name="20% - Accent2 2 4 3 2 4" xfId="3527"/>
    <cellStyle name="20% - Accent2 2 4 3 2 4 2" xfId="24013"/>
    <cellStyle name="20% - Accent2 2 4 3 2 5" xfId="12201"/>
    <cellStyle name="20% - Accent2 2 4 3 2 5 2" xfId="24014"/>
    <cellStyle name="20% - Accent2 2 4 3 2 6" xfId="17984"/>
    <cellStyle name="20% - Accent2 2 4 3 2 6 2" xfId="24015"/>
    <cellStyle name="20% - Accent2 2 4 3 2 7" xfId="24016"/>
    <cellStyle name="20% - Accent2 2 4 3 3" xfId="1396"/>
    <cellStyle name="20% - Accent2 2 4 3 3 2" xfId="8882"/>
    <cellStyle name="20% - Accent2 2 4 3 3 2 2" xfId="14664"/>
    <cellStyle name="20% - Accent2 2 4 3 3 2 2 2" xfId="24017"/>
    <cellStyle name="20% - Accent2 2 4 3 3 2 3" xfId="20447"/>
    <cellStyle name="20% - Accent2 2 4 3 3 2 3 2" xfId="24018"/>
    <cellStyle name="20% - Accent2 2 4 3 3 2 4" xfId="24019"/>
    <cellStyle name="20% - Accent2 2 4 3 3 3" xfId="5991"/>
    <cellStyle name="20% - Accent2 2 4 3 3 3 2" xfId="24020"/>
    <cellStyle name="20% - Accent2 2 4 3 3 4" xfId="11773"/>
    <cellStyle name="20% - Accent2 2 4 3 3 4 2" xfId="24021"/>
    <cellStyle name="20% - Accent2 2 4 3 3 5" xfId="17556"/>
    <cellStyle name="20% - Accent2 2 4 3 3 5 2" xfId="24022"/>
    <cellStyle name="20% - Accent2 2 4 3 3 6" xfId="24023"/>
    <cellStyle name="20% - Accent2 2 4 3 4" xfId="4716"/>
    <cellStyle name="20% - Accent2 2 4 3 4 2" xfId="13390"/>
    <cellStyle name="20% - Accent2 2 4 3 4 2 2" xfId="24024"/>
    <cellStyle name="20% - Accent2 2 4 3 4 3" xfId="19173"/>
    <cellStyle name="20% - Accent2 2 4 3 4 3 2" xfId="24025"/>
    <cellStyle name="20% - Accent2 2 4 3 4 4" xfId="24026"/>
    <cellStyle name="20% - Accent2 2 4 3 5" xfId="7608"/>
    <cellStyle name="20% - Accent2 2 4 3 5 2" xfId="24027"/>
    <cellStyle name="20% - Accent2 2 4 3 6" xfId="3099"/>
    <cellStyle name="20% - Accent2 2 4 3 6 2" xfId="24028"/>
    <cellStyle name="20% - Accent2 2 4 3 7" xfId="10499"/>
    <cellStyle name="20% - Accent2 2 4 3 7 2" xfId="24029"/>
    <cellStyle name="20% - Accent2 2 4 3 8" xfId="16282"/>
    <cellStyle name="20% - Accent2 2 4 3 8 2" xfId="24030"/>
    <cellStyle name="20% - Accent2 2 4 3 9" xfId="24031"/>
    <cellStyle name="20% - Accent2 2 4 4" xfId="945"/>
    <cellStyle name="20% - Accent2 2 4 4 2" xfId="2649"/>
    <cellStyle name="20% - Accent2 2 4 4 2 2" xfId="10135"/>
    <cellStyle name="20% - Accent2 2 4 4 2 2 2" xfId="15917"/>
    <cellStyle name="20% - Accent2 2 4 4 2 2 2 2" xfId="24032"/>
    <cellStyle name="20% - Accent2 2 4 4 2 2 3" xfId="21700"/>
    <cellStyle name="20% - Accent2 2 4 4 2 2 3 2" xfId="24033"/>
    <cellStyle name="20% - Accent2 2 4 4 2 2 4" xfId="24034"/>
    <cellStyle name="20% - Accent2 2 4 4 2 3" xfId="7244"/>
    <cellStyle name="20% - Accent2 2 4 4 2 3 2" xfId="24035"/>
    <cellStyle name="20% - Accent2 2 4 4 2 4" xfId="13026"/>
    <cellStyle name="20% - Accent2 2 4 4 2 4 2" xfId="24036"/>
    <cellStyle name="20% - Accent2 2 4 4 2 5" xfId="18809"/>
    <cellStyle name="20% - Accent2 2 4 4 2 5 2" xfId="24037"/>
    <cellStyle name="20% - Accent2 2 4 4 2 6" xfId="24038"/>
    <cellStyle name="20% - Accent2 2 4 4 3" xfId="5541"/>
    <cellStyle name="20% - Accent2 2 4 4 3 2" xfId="14215"/>
    <cellStyle name="20% - Accent2 2 4 4 3 2 2" xfId="24039"/>
    <cellStyle name="20% - Accent2 2 4 4 3 3" xfId="19998"/>
    <cellStyle name="20% - Accent2 2 4 4 3 3 2" xfId="24040"/>
    <cellStyle name="20% - Accent2 2 4 4 3 4" xfId="24041"/>
    <cellStyle name="20% - Accent2 2 4 4 4" xfId="8433"/>
    <cellStyle name="20% - Accent2 2 4 4 4 2" xfId="24042"/>
    <cellStyle name="20% - Accent2 2 4 4 5" xfId="4352"/>
    <cellStyle name="20% - Accent2 2 4 4 5 2" xfId="24043"/>
    <cellStyle name="20% - Accent2 2 4 4 6" xfId="11324"/>
    <cellStyle name="20% - Accent2 2 4 4 6 2" xfId="24044"/>
    <cellStyle name="20% - Accent2 2 4 4 7" xfId="17107"/>
    <cellStyle name="20% - Accent2 2 4 4 7 2" xfId="24045"/>
    <cellStyle name="20% - Accent2 2 4 4 8" xfId="24046"/>
    <cellStyle name="20% - Accent2 2 4 5" xfId="1821"/>
    <cellStyle name="20% - Accent2 2 4 5 2" xfId="6416"/>
    <cellStyle name="20% - Accent2 2 4 5 2 2" xfId="15089"/>
    <cellStyle name="20% - Accent2 2 4 5 2 2 2" xfId="24047"/>
    <cellStyle name="20% - Accent2 2 4 5 2 3" xfId="20872"/>
    <cellStyle name="20% - Accent2 2 4 5 2 3 2" xfId="24048"/>
    <cellStyle name="20% - Accent2 2 4 5 2 4" xfId="24049"/>
    <cellStyle name="20% - Accent2 2 4 5 3" xfId="9307"/>
    <cellStyle name="20% - Accent2 2 4 5 3 2" xfId="24050"/>
    <cellStyle name="20% - Accent2 2 4 5 4" xfId="3524"/>
    <cellStyle name="20% - Accent2 2 4 5 4 2" xfId="24051"/>
    <cellStyle name="20% - Accent2 2 4 5 5" xfId="12198"/>
    <cellStyle name="20% - Accent2 2 4 5 5 2" xfId="24052"/>
    <cellStyle name="20% - Accent2 2 4 5 6" xfId="17981"/>
    <cellStyle name="20% - Accent2 2 4 5 6 2" xfId="24053"/>
    <cellStyle name="20% - Accent2 2 4 5 7" xfId="24054"/>
    <cellStyle name="20% - Accent2 2 4 6" xfId="1286"/>
    <cellStyle name="20% - Accent2 2 4 6 2" xfId="8772"/>
    <cellStyle name="20% - Accent2 2 4 6 2 2" xfId="14554"/>
    <cellStyle name="20% - Accent2 2 4 6 2 2 2" xfId="24055"/>
    <cellStyle name="20% - Accent2 2 4 6 2 3" xfId="20337"/>
    <cellStyle name="20% - Accent2 2 4 6 2 3 2" xfId="24056"/>
    <cellStyle name="20% - Accent2 2 4 6 2 4" xfId="24057"/>
    <cellStyle name="20% - Accent2 2 4 6 3" xfId="5881"/>
    <cellStyle name="20% - Accent2 2 4 6 3 2" xfId="24058"/>
    <cellStyle name="20% - Accent2 2 4 6 4" xfId="11663"/>
    <cellStyle name="20% - Accent2 2 4 6 4 2" xfId="24059"/>
    <cellStyle name="20% - Accent2 2 4 6 5" xfId="17446"/>
    <cellStyle name="20% - Accent2 2 4 6 5 2" xfId="24060"/>
    <cellStyle name="20% - Accent2 2 4 6 6" xfId="24061"/>
    <cellStyle name="20% - Accent2 2 4 7" xfId="4713"/>
    <cellStyle name="20% - Accent2 2 4 7 2" xfId="13387"/>
    <cellStyle name="20% - Accent2 2 4 7 2 2" xfId="24062"/>
    <cellStyle name="20% - Accent2 2 4 7 3" xfId="19170"/>
    <cellStyle name="20% - Accent2 2 4 7 3 2" xfId="24063"/>
    <cellStyle name="20% - Accent2 2 4 7 4" xfId="24064"/>
    <cellStyle name="20% - Accent2 2 4 8" xfId="7605"/>
    <cellStyle name="20% - Accent2 2 4 8 2" xfId="24065"/>
    <cellStyle name="20% - Accent2 2 4 9" xfId="2989"/>
    <cellStyle name="20% - Accent2 2 4 9 2" xfId="24066"/>
    <cellStyle name="20% - Accent2 2 5" xfId="87"/>
    <cellStyle name="20% - Accent2 2 5 10" xfId="16283"/>
    <cellStyle name="20% - Accent2 2 5 10 2" xfId="24067"/>
    <cellStyle name="20% - Accent2 2 5 11" xfId="24068"/>
    <cellStyle name="20% - Accent2 2 5 2" xfId="88"/>
    <cellStyle name="20% - Accent2 2 5 2 2" xfId="1826"/>
    <cellStyle name="20% - Accent2 2 5 2 2 2" xfId="9312"/>
    <cellStyle name="20% - Accent2 2 5 2 2 2 2" xfId="15094"/>
    <cellStyle name="20% - Accent2 2 5 2 2 2 2 2" xfId="24069"/>
    <cellStyle name="20% - Accent2 2 5 2 2 2 3" xfId="20877"/>
    <cellStyle name="20% - Accent2 2 5 2 2 2 3 2" xfId="24070"/>
    <cellStyle name="20% - Accent2 2 5 2 2 2 4" xfId="24071"/>
    <cellStyle name="20% - Accent2 2 5 2 2 3" xfId="6421"/>
    <cellStyle name="20% - Accent2 2 5 2 2 3 2" xfId="24072"/>
    <cellStyle name="20% - Accent2 2 5 2 2 4" xfId="12203"/>
    <cellStyle name="20% - Accent2 2 5 2 2 4 2" xfId="24073"/>
    <cellStyle name="20% - Accent2 2 5 2 2 5" xfId="17986"/>
    <cellStyle name="20% - Accent2 2 5 2 2 5 2" xfId="24074"/>
    <cellStyle name="20% - Accent2 2 5 2 2 6" xfId="24075"/>
    <cellStyle name="20% - Accent2 2 5 2 3" xfId="4718"/>
    <cellStyle name="20% - Accent2 2 5 2 3 2" xfId="13392"/>
    <cellStyle name="20% - Accent2 2 5 2 3 2 2" xfId="24076"/>
    <cellStyle name="20% - Accent2 2 5 2 3 3" xfId="19175"/>
    <cellStyle name="20% - Accent2 2 5 2 3 3 2" xfId="24077"/>
    <cellStyle name="20% - Accent2 2 5 2 3 4" xfId="24078"/>
    <cellStyle name="20% - Accent2 2 5 2 4" xfId="7610"/>
    <cellStyle name="20% - Accent2 2 5 2 4 2" xfId="24079"/>
    <cellStyle name="20% - Accent2 2 5 2 5" xfId="3529"/>
    <cellStyle name="20% - Accent2 2 5 2 5 2" xfId="24080"/>
    <cellStyle name="20% - Accent2 2 5 2 6" xfId="10501"/>
    <cellStyle name="20% - Accent2 2 5 2 6 2" xfId="24081"/>
    <cellStyle name="20% - Accent2 2 5 2 7" xfId="16284"/>
    <cellStyle name="20% - Accent2 2 5 2 7 2" xfId="24082"/>
    <cellStyle name="20% - Accent2 2 5 2 8" xfId="24083"/>
    <cellStyle name="20% - Accent2 2 5 3" xfId="947"/>
    <cellStyle name="20% - Accent2 2 5 3 2" xfId="2651"/>
    <cellStyle name="20% - Accent2 2 5 3 2 2" xfId="10137"/>
    <cellStyle name="20% - Accent2 2 5 3 2 2 2" xfId="15919"/>
    <cellStyle name="20% - Accent2 2 5 3 2 2 2 2" xfId="24084"/>
    <cellStyle name="20% - Accent2 2 5 3 2 2 3" xfId="21702"/>
    <cellStyle name="20% - Accent2 2 5 3 2 2 3 2" xfId="24085"/>
    <cellStyle name="20% - Accent2 2 5 3 2 2 4" xfId="24086"/>
    <cellStyle name="20% - Accent2 2 5 3 2 3" xfId="7246"/>
    <cellStyle name="20% - Accent2 2 5 3 2 3 2" xfId="24087"/>
    <cellStyle name="20% - Accent2 2 5 3 2 4" xfId="13028"/>
    <cellStyle name="20% - Accent2 2 5 3 2 4 2" xfId="24088"/>
    <cellStyle name="20% - Accent2 2 5 3 2 5" xfId="18811"/>
    <cellStyle name="20% - Accent2 2 5 3 2 5 2" xfId="24089"/>
    <cellStyle name="20% - Accent2 2 5 3 2 6" xfId="24090"/>
    <cellStyle name="20% - Accent2 2 5 3 3" xfId="5543"/>
    <cellStyle name="20% - Accent2 2 5 3 3 2" xfId="14217"/>
    <cellStyle name="20% - Accent2 2 5 3 3 2 2" xfId="24091"/>
    <cellStyle name="20% - Accent2 2 5 3 3 3" xfId="20000"/>
    <cellStyle name="20% - Accent2 2 5 3 3 3 2" xfId="24092"/>
    <cellStyle name="20% - Accent2 2 5 3 3 4" xfId="24093"/>
    <cellStyle name="20% - Accent2 2 5 3 4" xfId="8435"/>
    <cellStyle name="20% - Accent2 2 5 3 4 2" xfId="24094"/>
    <cellStyle name="20% - Accent2 2 5 3 5" xfId="4354"/>
    <cellStyle name="20% - Accent2 2 5 3 5 2" xfId="24095"/>
    <cellStyle name="20% - Accent2 2 5 3 6" xfId="11326"/>
    <cellStyle name="20% - Accent2 2 5 3 6 2" xfId="24096"/>
    <cellStyle name="20% - Accent2 2 5 3 7" xfId="17109"/>
    <cellStyle name="20% - Accent2 2 5 3 7 2" xfId="24097"/>
    <cellStyle name="20% - Accent2 2 5 3 8" xfId="24098"/>
    <cellStyle name="20% - Accent2 2 5 4" xfId="1825"/>
    <cellStyle name="20% - Accent2 2 5 4 2" xfId="6420"/>
    <cellStyle name="20% - Accent2 2 5 4 2 2" xfId="15093"/>
    <cellStyle name="20% - Accent2 2 5 4 2 2 2" xfId="24099"/>
    <cellStyle name="20% - Accent2 2 5 4 2 3" xfId="20876"/>
    <cellStyle name="20% - Accent2 2 5 4 2 3 2" xfId="24100"/>
    <cellStyle name="20% - Accent2 2 5 4 2 4" xfId="24101"/>
    <cellStyle name="20% - Accent2 2 5 4 3" xfId="9311"/>
    <cellStyle name="20% - Accent2 2 5 4 3 2" xfId="24102"/>
    <cellStyle name="20% - Accent2 2 5 4 4" xfId="3528"/>
    <cellStyle name="20% - Accent2 2 5 4 4 2" xfId="24103"/>
    <cellStyle name="20% - Accent2 2 5 4 5" xfId="12202"/>
    <cellStyle name="20% - Accent2 2 5 4 5 2" xfId="24104"/>
    <cellStyle name="20% - Accent2 2 5 4 6" xfId="17985"/>
    <cellStyle name="20% - Accent2 2 5 4 6 2" xfId="24105"/>
    <cellStyle name="20% - Accent2 2 5 4 7" xfId="24106"/>
    <cellStyle name="20% - Accent2 2 5 5" xfId="1398"/>
    <cellStyle name="20% - Accent2 2 5 5 2" xfId="8884"/>
    <cellStyle name="20% - Accent2 2 5 5 2 2" xfId="14666"/>
    <cellStyle name="20% - Accent2 2 5 5 2 2 2" xfId="24107"/>
    <cellStyle name="20% - Accent2 2 5 5 2 3" xfId="20449"/>
    <cellStyle name="20% - Accent2 2 5 5 2 3 2" xfId="24108"/>
    <cellStyle name="20% - Accent2 2 5 5 2 4" xfId="24109"/>
    <cellStyle name="20% - Accent2 2 5 5 3" xfId="5993"/>
    <cellStyle name="20% - Accent2 2 5 5 3 2" xfId="24110"/>
    <cellStyle name="20% - Accent2 2 5 5 4" xfId="11775"/>
    <cellStyle name="20% - Accent2 2 5 5 4 2" xfId="24111"/>
    <cellStyle name="20% - Accent2 2 5 5 5" xfId="17558"/>
    <cellStyle name="20% - Accent2 2 5 5 5 2" xfId="24112"/>
    <cellStyle name="20% - Accent2 2 5 5 6" xfId="24113"/>
    <cellStyle name="20% - Accent2 2 5 6" xfId="4717"/>
    <cellStyle name="20% - Accent2 2 5 6 2" xfId="13391"/>
    <cellStyle name="20% - Accent2 2 5 6 2 2" xfId="24114"/>
    <cellStyle name="20% - Accent2 2 5 6 3" xfId="19174"/>
    <cellStyle name="20% - Accent2 2 5 6 3 2" xfId="24115"/>
    <cellStyle name="20% - Accent2 2 5 6 4" xfId="24116"/>
    <cellStyle name="20% - Accent2 2 5 7" xfId="7609"/>
    <cellStyle name="20% - Accent2 2 5 7 2" xfId="24117"/>
    <cellStyle name="20% - Accent2 2 5 8" xfId="3101"/>
    <cellStyle name="20% - Accent2 2 5 8 2" xfId="24118"/>
    <cellStyle name="20% - Accent2 2 5 9" xfId="10500"/>
    <cellStyle name="20% - Accent2 2 5 9 2" xfId="24119"/>
    <cellStyle name="20% - Accent2 2 6" xfId="89"/>
    <cellStyle name="20% - Accent2 2 6 10" xfId="16285"/>
    <cellStyle name="20% - Accent2 2 6 10 2" xfId="24120"/>
    <cellStyle name="20% - Accent2 2 6 11" xfId="24121"/>
    <cellStyle name="20% - Accent2 2 6 2" xfId="90"/>
    <cellStyle name="20% - Accent2 2 6 2 2" xfId="1828"/>
    <cellStyle name="20% - Accent2 2 6 2 2 2" xfId="9314"/>
    <cellStyle name="20% - Accent2 2 6 2 2 2 2" xfId="15096"/>
    <cellStyle name="20% - Accent2 2 6 2 2 2 2 2" xfId="24122"/>
    <cellStyle name="20% - Accent2 2 6 2 2 2 3" xfId="20879"/>
    <cellStyle name="20% - Accent2 2 6 2 2 2 3 2" xfId="24123"/>
    <cellStyle name="20% - Accent2 2 6 2 2 2 4" xfId="24124"/>
    <cellStyle name="20% - Accent2 2 6 2 2 3" xfId="6423"/>
    <cellStyle name="20% - Accent2 2 6 2 2 3 2" xfId="24125"/>
    <cellStyle name="20% - Accent2 2 6 2 2 4" xfId="12205"/>
    <cellStyle name="20% - Accent2 2 6 2 2 4 2" xfId="24126"/>
    <cellStyle name="20% - Accent2 2 6 2 2 5" xfId="17988"/>
    <cellStyle name="20% - Accent2 2 6 2 2 5 2" xfId="24127"/>
    <cellStyle name="20% - Accent2 2 6 2 2 6" xfId="24128"/>
    <cellStyle name="20% - Accent2 2 6 2 3" xfId="4720"/>
    <cellStyle name="20% - Accent2 2 6 2 3 2" xfId="13394"/>
    <cellStyle name="20% - Accent2 2 6 2 3 2 2" xfId="24129"/>
    <cellStyle name="20% - Accent2 2 6 2 3 3" xfId="19177"/>
    <cellStyle name="20% - Accent2 2 6 2 3 3 2" xfId="24130"/>
    <cellStyle name="20% - Accent2 2 6 2 3 4" xfId="24131"/>
    <cellStyle name="20% - Accent2 2 6 2 4" xfId="7612"/>
    <cellStyle name="20% - Accent2 2 6 2 4 2" xfId="24132"/>
    <cellStyle name="20% - Accent2 2 6 2 5" xfId="3531"/>
    <cellStyle name="20% - Accent2 2 6 2 5 2" xfId="24133"/>
    <cellStyle name="20% - Accent2 2 6 2 6" xfId="10503"/>
    <cellStyle name="20% - Accent2 2 6 2 6 2" xfId="24134"/>
    <cellStyle name="20% - Accent2 2 6 2 7" xfId="16286"/>
    <cellStyle name="20% - Accent2 2 6 2 7 2" xfId="24135"/>
    <cellStyle name="20% - Accent2 2 6 2 8" xfId="24136"/>
    <cellStyle name="20% - Accent2 2 6 3" xfId="948"/>
    <cellStyle name="20% - Accent2 2 6 3 2" xfId="2652"/>
    <cellStyle name="20% - Accent2 2 6 3 2 2" xfId="10138"/>
    <cellStyle name="20% - Accent2 2 6 3 2 2 2" xfId="15920"/>
    <cellStyle name="20% - Accent2 2 6 3 2 2 2 2" xfId="24137"/>
    <cellStyle name="20% - Accent2 2 6 3 2 2 3" xfId="21703"/>
    <cellStyle name="20% - Accent2 2 6 3 2 2 3 2" xfId="24138"/>
    <cellStyle name="20% - Accent2 2 6 3 2 2 4" xfId="24139"/>
    <cellStyle name="20% - Accent2 2 6 3 2 3" xfId="7247"/>
    <cellStyle name="20% - Accent2 2 6 3 2 3 2" xfId="24140"/>
    <cellStyle name="20% - Accent2 2 6 3 2 4" xfId="13029"/>
    <cellStyle name="20% - Accent2 2 6 3 2 4 2" xfId="24141"/>
    <cellStyle name="20% - Accent2 2 6 3 2 5" xfId="18812"/>
    <cellStyle name="20% - Accent2 2 6 3 2 5 2" xfId="24142"/>
    <cellStyle name="20% - Accent2 2 6 3 2 6" xfId="24143"/>
    <cellStyle name="20% - Accent2 2 6 3 3" xfId="5544"/>
    <cellStyle name="20% - Accent2 2 6 3 3 2" xfId="14218"/>
    <cellStyle name="20% - Accent2 2 6 3 3 2 2" xfId="24144"/>
    <cellStyle name="20% - Accent2 2 6 3 3 3" xfId="20001"/>
    <cellStyle name="20% - Accent2 2 6 3 3 3 2" xfId="24145"/>
    <cellStyle name="20% - Accent2 2 6 3 3 4" xfId="24146"/>
    <cellStyle name="20% - Accent2 2 6 3 4" xfId="8436"/>
    <cellStyle name="20% - Accent2 2 6 3 4 2" xfId="24147"/>
    <cellStyle name="20% - Accent2 2 6 3 5" xfId="4355"/>
    <cellStyle name="20% - Accent2 2 6 3 5 2" xfId="24148"/>
    <cellStyle name="20% - Accent2 2 6 3 6" xfId="11327"/>
    <cellStyle name="20% - Accent2 2 6 3 6 2" xfId="24149"/>
    <cellStyle name="20% - Accent2 2 6 3 7" xfId="17110"/>
    <cellStyle name="20% - Accent2 2 6 3 7 2" xfId="24150"/>
    <cellStyle name="20% - Accent2 2 6 3 8" xfId="24151"/>
    <cellStyle name="20% - Accent2 2 6 4" xfId="1827"/>
    <cellStyle name="20% - Accent2 2 6 4 2" xfId="6422"/>
    <cellStyle name="20% - Accent2 2 6 4 2 2" xfId="15095"/>
    <cellStyle name="20% - Accent2 2 6 4 2 2 2" xfId="24152"/>
    <cellStyle name="20% - Accent2 2 6 4 2 3" xfId="20878"/>
    <cellStyle name="20% - Accent2 2 6 4 2 3 2" xfId="24153"/>
    <cellStyle name="20% - Accent2 2 6 4 2 4" xfId="24154"/>
    <cellStyle name="20% - Accent2 2 6 4 3" xfId="9313"/>
    <cellStyle name="20% - Accent2 2 6 4 3 2" xfId="24155"/>
    <cellStyle name="20% - Accent2 2 6 4 4" xfId="3530"/>
    <cellStyle name="20% - Accent2 2 6 4 4 2" xfId="24156"/>
    <cellStyle name="20% - Accent2 2 6 4 5" xfId="12204"/>
    <cellStyle name="20% - Accent2 2 6 4 5 2" xfId="24157"/>
    <cellStyle name="20% - Accent2 2 6 4 6" xfId="17987"/>
    <cellStyle name="20% - Accent2 2 6 4 6 2" xfId="24158"/>
    <cellStyle name="20% - Accent2 2 6 4 7" xfId="24159"/>
    <cellStyle name="20% - Accent2 2 6 5" xfId="1399"/>
    <cellStyle name="20% - Accent2 2 6 5 2" xfId="8885"/>
    <cellStyle name="20% - Accent2 2 6 5 2 2" xfId="14667"/>
    <cellStyle name="20% - Accent2 2 6 5 2 2 2" xfId="24160"/>
    <cellStyle name="20% - Accent2 2 6 5 2 3" xfId="20450"/>
    <cellStyle name="20% - Accent2 2 6 5 2 3 2" xfId="24161"/>
    <cellStyle name="20% - Accent2 2 6 5 2 4" xfId="24162"/>
    <cellStyle name="20% - Accent2 2 6 5 3" xfId="5994"/>
    <cellStyle name="20% - Accent2 2 6 5 3 2" xfId="24163"/>
    <cellStyle name="20% - Accent2 2 6 5 4" xfId="11776"/>
    <cellStyle name="20% - Accent2 2 6 5 4 2" xfId="24164"/>
    <cellStyle name="20% - Accent2 2 6 5 5" xfId="17559"/>
    <cellStyle name="20% - Accent2 2 6 5 5 2" xfId="24165"/>
    <cellStyle name="20% - Accent2 2 6 5 6" xfId="24166"/>
    <cellStyle name="20% - Accent2 2 6 6" xfId="4719"/>
    <cellStyle name="20% - Accent2 2 6 6 2" xfId="13393"/>
    <cellStyle name="20% - Accent2 2 6 6 2 2" xfId="24167"/>
    <cellStyle name="20% - Accent2 2 6 6 3" xfId="19176"/>
    <cellStyle name="20% - Accent2 2 6 6 3 2" xfId="24168"/>
    <cellStyle name="20% - Accent2 2 6 6 4" xfId="24169"/>
    <cellStyle name="20% - Accent2 2 6 7" xfId="7611"/>
    <cellStyle name="20% - Accent2 2 6 7 2" xfId="24170"/>
    <cellStyle name="20% - Accent2 2 6 8" xfId="3102"/>
    <cellStyle name="20% - Accent2 2 6 8 2" xfId="24171"/>
    <cellStyle name="20% - Accent2 2 6 9" xfId="10502"/>
    <cellStyle name="20% - Accent2 2 6 9 2" xfId="24172"/>
    <cellStyle name="20% - Accent2 2 7" xfId="91"/>
    <cellStyle name="20% - Accent2 2 7 2" xfId="1829"/>
    <cellStyle name="20% - Accent2 2 7 2 2" xfId="6424"/>
    <cellStyle name="20% - Accent2 2 7 2 2 2" xfId="15097"/>
    <cellStyle name="20% - Accent2 2 7 2 2 2 2" xfId="24173"/>
    <cellStyle name="20% - Accent2 2 7 2 2 3" xfId="20880"/>
    <cellStyle name="20% - Accent2 2 7 2 2 3 2" xfId="24174"/>
    <cellStyle name="20% - Accent2 2 7 2 2 4" xfId="24175"/>
    <cellStyle name="20% - Accent2 2 7 2 3" xfId="9315"/>
    <cellStyle name="20% - Accent2 2 7 2 3 2" xfId="24176"/>
    <cellStyle name="20% - Accent2 2 7 2 4" xfId="3532"/>
    <cellStyle name="20% - Accent2 2 7 2 4 2" xfId="24177"/>
    <cellStyle name="20% - Accent2 2 7 2 5" xfId="12206"/>
    <cellStyle name="20% - Accent2 2 7 2 5 2" xfId="24178"/>
    <cellStyle name="20% - Accent2 2 7 2 6" xfId="17989"/>
    <cellStyle name="20% - Accent2 2 7 2 6 2" xfId="24179"/>
    <cellStyle name="20% - Accent2 2 7 2 7" xfId="24180"/>
    <cellStyle name="20% - Accent2 2 7 3" xfId="1380"/>
    <cellStyle name="20% - Accent2 2 7 3 2" xfId="8866"/>
    <cellStyle name="20% - Accent2 2 7 3 2 2" xfId="14648"/>
    <cellStyle name="20% - Accent2 2 7 3 2 2 2" xfId="24181"/>
    <cellStyle name="20% - Accent2 2 7 3 2 3" xfId="20431"/>
    <cellStyle name="20% - Accent2 2 7 3 2 3 2" xfId="24182"/>
    <cellStyle name="20% - Accent2 2 7 3 2 4" xfId="24183"/>
    <cellStyle name="20% - Accent2 2 7 3 3" xfId="5975"/>
    <cellStyle name="20% - Accent2 2 7 3 3 2" xfId="24184"/>
    <cellStyle name="20% - Accent2 2 7 3 4" xfId="11757"/>
    <cellStyle name="20% - Accent2 2 7 3 4 2" xfId="24185"/>
    <cellStyle name="20% - Accent2 2 7 3 5" xfId="17540"/>
    <cellStyle name="20% - Accent2 2 7 3 5 2" xfId="24186"/>
    <cellStyle name="20% - Accent2 2 7 3 6" xfId="24187"/>
    <cellStyle name="20% - Accent2 2 7 4" xfId="4721"/>
    <cellStyle name="20% - Accent2 2 7 4 2" xfId="13395"/>
    <cellStyle name="20% - Accent2 2 7 4 2 2" xfId="24188"/>
    <cellStyle name="20% - Accent2 2 7 4 3" xfId="19178"/>
    <cellStyle name="20% - Accent2 2 7 4 3 2" xfId="24189"/>
    <cellStyle name="20% - Accent2 2 7 4 4" xfId="24190"/>
    <cellStyle name="20% - Accent2 2 7 5" xfId="7613"/>
    <cellStyle name="20% - Accent2 2 7 5 2" xfId="24191"/>
    <cellStyle name="20% - Accent2 2 7 6" xfId="3083"/>
    <cellStyle name="20% - Accent2 2 7 6 2" xfId="24192"/>
    <cellStyle name="20% - Accent2 2 7 7" xfId="10504"/>
    <cellStyle name="20% - Accent2 2 7 7 2" xfId="24193"/>
    <cellStyle name="20% - Accent2 2 7 8" xfId="16287"/>
    <cellStyle name="20% - Accent2 2 7 8 2" xfId="24194"/>
    <cellStyle name="20% - Accent2 2 7 9" xfId="24195"/>
    <cellStyle name="20% - Accent2 2 8" xfId="844"/>
    <cellStyle name="20% - Accent2 2 8 2" xfId="2550"/>
    <cellStyle name="20% - Accent2 2 8 2 2" xfId="10036"/>
    <cellStyle name="20% - Accent2 2 8 2 2 2" xfId="15818"/>
    <cellStyle name="20% - Accent2 2 8 2 2 2 2" xfId="24196"/>
    <cellStyle name="20% - Accent2 2 8 2 2 3" xfId="21601"/>
    <cellStyle name="20% - Accent2 2 8 2 2 3 2" xfId="24197"/>
    <cellStyle name="20% - Accent2 2 8 2 2 4" xfId="24198"/>
    <cellStyle name="20% - Accent2 2 8 2 3" xfId="7145"/>
    <cellStyle name="20% - Accent2 2 8 2 3 2" xfId="24199"/>
    <cellStyle name="20% - Accent2 2 8 2 4" xfId="12927"/>
    <cellStyle name="20% - Accent2 2 8 2 4 2" xfId="24200"/>
    <cellStyle name="20% - Accent2 2 8 2 5" xfId="18710"/>
    <cellStyle name="20% - Accent2 2 8 2 5 2" xfId="24201"/>
    <cellStyle name="20% - Accent2 2 8 2 6" xfId="24202"/>
    <cellStyle name="20% - Accent2 2 8 3" xfId="5442"/>
    <cellStyle name="20% - Accent2 2 8 3 2" xfId="14116"/>
    <cellStyle name="20% - Accent2 2 8 3 2 2" xfId="24203"/>
    <cellStyle name="20% - Accent2 2 8 3 3" xfId="19899"/>
    <cellStyle name="20% - Accent2 2 8 3 3 2" xfId="24204"/>
    <cellStyle name="20% - Accent2 2 8 3 4" xfId="24205"/>
    <cellStyle name="20% - Accent2 2 8 4" xfId="8334"/>
    <cellStyle name="20% - Accent2 2 8 4 2" xfId="24206"/>
    <cellStyle name="20% - Accent2 2 8 5" xfId="4253"/>
    <cellStyle name="20% - Accent2 2 8 5 2" xfId="24207"/>
    <cellStyle name="20% - Accent2 2 8 6" xfId="11225"/>
    <cellStyle name="20% - Accent2 2 8 6 2" xfId="24208"/>
    <cellStyle name="20% - Accent2 2 8 7" xfId="17008"/>
    <cellStyle name="20% - Accent2 2 8 7 2" xfId="24209"/>
    <cellStyle name="20% - Accent2 2 8 8" xfId="24210"/>
    <cellStyle name="20% - Accent2 2 9" xfId="1790"/>
    <cellStyle name="20% - Accent2 2 9 2" xfId="6385"/>
    <cellStyle name="20% - Accent2 2 9 2 2" xfId="15058"/>
    <cellStyle name="20% - Accent2 2 9 2 2 2" xfId="24211"/>
    <cellStyle name="20% - Accent2 2 9 2 3" xfId="20841"/>
    <cellStyle name="20% - Accent2 2 9 2 3 2" xfId="24212"/>
    <cellStyle name="20% - Accent2 2 9 2 4" xfId="24213"/>
    <cellStyle name="20% - Accent2 2 9 3" xfId="9276"/>
    <cellStyle name="20% - Accent2 2 9 3 2" xfId="24214"/>
    <cellStyle name="20% - Accent2 2 9 4" xfId="3493"/>
    <cellStyle name="20% - Accent2 2 9 4 2" xfId="24215"/>
    <cellStyle name="20% - Accent2 2 9 5" xfId="12167"/>
    <cellStyle name="20% - Accent2 2 9 5 2" xfId="24216"/>
    <cellStyle name="20% - Accent2 2 9 6" xfId="17950"/>
    <cellStyle name="20% - Accent2 2 9 6 2" xfId="24217"/>
    <cellStyle name="20% - Accent2 2 9 7" xfId="24218"/>
    <cellStyle name="20% - Accent2 3" xfId="1264"/>
    <cellStyle name="20% - Accent2 3 2" xfId="5860"/>
    <cellStyle name="20% - Accent2 3 2 2" xfId="14533"/>
    <cellStyle name="20% - Accent2 3 2 2 2" xfId="24219"/>
    <cellStyle name="20% - Accent2 3 2 3" xfId="20316"/>
    <cellStyle name="20% - Accent2 3 2 3 2" xfId="24220"/>
    <cellStyle name="20% - Accent2 3 2 4" xfId="24221"/>
    <cellStyle name="20% - Accent2 3 3" xfId="8751"/>
    <cellStyle name="20% - Accent2 3 3 2" xfId="24222"/>
    <cellStyle name="20% - Accent2 3 4" xfId="2968"/>
    <cellStyle name="20% - Accent2 3 4 2" xfId="24223"/>
    <cellStyle name="20% - Accent2 3 5" xfId="11642"/>
    <cellStyle name="20% - Accent2 3 5 2" xfId="24224"/>
    <cellStyle name="20% - Accent2 3 6" xfId="17425"/>
    <cellStyle name="20% - Accent2 3 6 2" xfId="24225"/>
    <cellStyle name="20% - Accent2 3 7" xfId="24226"/>
    <cellStyle name="20% - Accent2 4" xfId="2532"/>
    <cellStyle name="20% - Accent2 4 2" xfId="7127"/>
    <cellStyle name="20% - Accent2 4 2 2" xfId="15800"/>
    <cellStyle name="20% - Accent2 4 2 2 2" xfId="24227"/>
    <cellStyle name="20% - Accent2 4 2 3" xfId="21583"/>
    <cellStyle name="20% - Accent2 4 2 3 2" xfId="24228"/>
    <cellStyle name="20% - Accent2 4 2 4" xfId="24229"/>
    <cellStyle name="20% - Accent2 4 3" xfId="10018"/>
    <cellStyle name="20% - Accent2 4 3 2" xfId="24230"/>
    <cellStyle name="20% - Accent2 4 4" xfId="4235"/>
    <cellStyle name="20% - Accent2 4 4 2" xfId="24231"/>
    <cellStyle name="20% - Accent2 4 5" xfId="12909"/>
    <cellStyle name="20% - Accent2 4 5 2" xfId="24232"/>
    <cellStyle name="20% - Accent2 4 6" xfId="18692"/>
    <cellStyle name="20% - Accent2 4 6 2" xfId="24233"/>
    <cellStyle name="20% - Accent2 4 7" xfId="24234"/>
    <cellStyle name="20% - Accent2 5" xfId="1234"/>
    <cellStyle name="20% - Accent2 5 2" xfId="8721"/>
    <cellStyle name="20% - Accent2 5 2 2" xfId="14503"/>
    <cellStyle name="20% - Accent2 5 2 2 2" xfId="24235"/>
    <cellStyle name="20% - Accent2 5 2 3" xfId="20286"/>
    <cellStyle name="20% - Accent2 5 2 3 2" xfId="24236"/>
    <cellStyle name="20% - Accent2 5 2 4" xfId="24237"/>
    <cellStyle name="20% - Accent2 5 3" xfId="5830"/>
    <cellStyle name="20% - Accent2 5 3 2" xfId="24238"/>
    <cellStyle name="20% - Accent2 5 4" xfId="11612"/>
    <cellStyle name="20% - Accent2 5 4 2" xfId="24239"/>
    <cellStyle name="20% - Accent2 5 5" xfId="17395"/>
    <cellStyle name="20% - Accent2 5 5 2" xfId="24240"/>
    <cellStyle name="20% - Accent2 5 6" xfId="24241"/>
    <cellStyle name="20% - Accent2 6" xfId="5424"/>
    <cellStyle name="20% - Accent2 6 2" xfId="14098"/>
    <cellStyle name="20% - Accent2 6 2 2" xfId="24242"/>
    <cellStyle name="20% - Accent2 6 3" xfId="19881"/>
    <cellStyle name="20% - Accent2 6 3 2" xfId="24243"/>
    <cellStyle name="20% - Accent2 6 4" xfId="24244"/>
    <cellStyle name="20% - Accent2 7" xfId="8316"/>
    <cellStyle name="20% - Accent2 7 2" xfId="24245"/>
    <cellStyle name="20% - Accent2 8" xfId="2938"/>
    <cellStyle name="20% - Accent2 8 2" xfId="24246"/>
    <cellStyle name="20% - Accent2 9" xfId="11207"/>
    <cellStyle name="20% - Accent2 9 2" xfId="24247"/>
    <cellStyle name="20% - Accent3" xfId="820" builtinId="38" customBuiltin="1"/>
    <cellStyle name="20% - Accent3 10" xfId="16992"/>
    <cellStyle name="20% - Accent3 10 2" xfId="24248"/>
    <cellStyle name="20% - Accent3 11" xfId="24249"/>
    <cellStyle name="20% - Accent3 2" xfId="92"/>
    <cellStyle name="20% - Accent3 2 10" xfId="1250"/>
    <cellStyle name="20% - Accent3 2 10 2" xfId="8737"/>
    <cellStyle name="20% - Accent3 2 10 2 2" xfId="14519"/>
    <cellStyle name="20% - Accent3 2 10 2 2 2" xfId="24250"/>
    <cellStyle name="20% - Accent3 2 10 2 3" xfId="20302"/>
    <cellStyle name="20% - Accent3 2 10 2 3 2" xfId="24251"/>
    <cellStyle name="20% - Accent3 2 10 2 4" xfId="24252"/>
    <cellStyle name="20% - Accent3 2 10 3" xfId="5846"/>
    <cellStyle name="20% - Accent3 2 10 3 2" xfId="24253"/>
    <cellStyle name="20% - Accent3 2 10 4" xfId="11628"/>
    <cellStyle name="20% - Accent3 2 10 4 2" xfId="24254"/>
    <cellStyle name="20% - Accent3 2 10 5" xfId="17411"/>
    <cellStyle name="20% - Accent3 2 10 5 2" xfId="24255"/>
    <cellStyle name="20% - Accent3 2 10 6" xfId="24256"/>
    <cellStyle name="20% - Accent3 2 11" xfId="4722"/>
    <cellStyle name="20% - Accent3 2 11 2" xfId="13396"/>
    <cellStyle name="20% - Accent3 2 11 2 2" xfId="24257"/>
    <cellStyle name="20% - Accent3 2 11 3" xfId="19179"/>
    <cellStyle name="20% - Accent3 2 11 3 2" xfId="24258"/>
    <cellStyle name="20% - Accent3 2 11 4" xfId="24259"/>
    <cellStyle name="20% - Accent3 2 12" xfId="7614"/>
    <cellStyle name="20% - Accent3 2 12 2" xfId="24260"/>
    <cellStyle name="20% - Accent3 2 13" xfId="2954"/>
    <cellStyle name="20% - Accent3 2 13 2" xfId="24261"/>
    <cellStyle name="20% - Accent3 2 14" xfId="10505"/>
    <cellStyle name="20% - Accent3 2 14 2" xfId="24262"/>
    <cellStyle name="20% - Accent3 2 15" xfId="16288"/>
    <cellStyle name="20% - Accent3 2 15 2" xfId="24263"/>
    <cellStyle name="20% - Accent3 2 16" xfId="24264"/>
    <cellStyle name="20% - Accent3 2 2" xfId="93"/>
    <cellStyle name="20% - Accent3 2 2 10" xfId="4723"/>
    <cellStyle name="20% - Accent3 2 2 10 2" xfId="13397"/>
    <cellStyle name="20% - Accent3 2 2 10 2 2" xfId="24265"/>
    <cellStyle name="20% - Accent3 2 2 10 3" xfId="19180"/>
    <cellStyle name="20% - Accent3 2 2 10 3 2" xfId="24266"/>
    <cellStyle name="20% - Accent3 2 2 10 4" xfId="24267"/>
    <cellStyle name="20% - Accent3 2 2 11" xfId="7615"/>
    <cellStyle name="20% - Accent3 2 2 11 2" xfId="24268"/>
    <cellStyle name="20% - Accent3 2 2 12" xfId="2994"/>
    <cellStyle name="20% - Accent3 2 2 12 2" xfId="24269"/>
    <cellStyle name="20% - Accent3 2 2 13" xfId="10506"/>
    <cellStyle name="20% - Accent3 2 2 13 2" xfId="24270"/>
    <cellStyle name="20% - Accent3 2 2 14" xfId="16289"/>
    <cellStyle name="20% - Accent3 2 2 14 2" xfId="24271"/>
    <cellStyle name="20% - Accent3 2 2 15" xfId="24272"/>
    <cellStyle name="20% - Accent3 2 2 2" xfId="94"/>
    <cellStyle name="20% - Accent3 2 2 2 10" xfId="7616"/>
    <cellStyle name="20% - Accent3 2 2 2 10 2" xfId="24273"/>
    <cellStyle name="20% - Accent3 2 2 2 11" xfId="2995"/>
    <cellStyle name="20% - Accent3 2 2 2 11 2" xfId="24274"/>
    <cellStyle name="20% - Accent3 2 2 2 12" xfId="10507"/>
    <cellStyle name="20% - Accent3 2 2 2 12 2" xfId="24275"/>
    <cellStyle name="20% - Accent3 2 2 2 13" xfId="16290"/>
    <cellStyle name="20% - Accent3 2 2 2 13 2" xfId="24276"/>
    <cellStyle name="20% - Accent3 2 2 2 14" xfId="24277"/>
    <cellStyle name="20% - Accent3 2 2 2 2" xfId="95"/>
    <cellStyle name="20% - Accent3 2 2 2 2 10" xfId="10508"/>
    <cellStyle name="20% - Accent3 2 2 2 2 10 2" xfId="24278"/>
    <cellStyle name="20% - Accent3 2 2 2 2 11" xfId="16291"/>
    <cellStyle name="20% - Accent3 2 2 2 2 11 2" xfId="24279"/>
    <cellStyle name="20% - Accent3 2 2 2 2 12" xfId="24280"/>
    <cellStyle name="20% - Accent3 2 2 2 2 2" xfId="96"/>
    <cellStyle name="20% - Accent3 2 2 2 2 2 10" xfId="16292"/>
    <cellStyle name="20% - Accent3 2 2 2 2 2 10 2" xfId="24281"/>
    <cellStyle name="20% - Accent3 2 2 2 2 2 11" xfId="24282"/>
    <cellStyle name="20% - Accent3 2 2 2 2 2 2" xfId="97"/>
    <cellStyle name="20% - Accent3 2 2 2 2 2 2 2" xfId="1835"/>
    <cellStyle name="20% - Accent3 2 2 2 2 2 2 2 2" xfId="9321"/>
    <cellStyle name="20% - Accent3 2 2 2 2 2 2 2 2 2" xfId="15103"/>
    <cellStyle name="20% - Accent3 2 2 2 2 2 2 2 2 2 2" xfId="24283"/>
    <cellStyle name="20% - Accent3 2 2 2 2 2 2 2 2 3" xfId="20886"/>
    <cellStyle name="20% - Accent3 2 2 2 2 2 2 2 2 3 2" xfId="24284"/>
    <cellStyle name="20% - Accent3 2 2 2 2 2 2 2 2 4" xfId="24285"/>
    <cellStyle name="20% - Accent3 2 2 2 2 2 2 2 3" xfId="6430"/>
    <cellStyle name="20% - Accent3 2 2 2 2 2 2 2 3 2" xfId="24286"/>
    <cellStyle name="20% - Accent3 2 2 2 2 2 2 2 4" xfId="12212"/>
    <cellStyle name="20% - Accent3 2 2 2 2 2 2 2 4 2" xfId="24287"/>
    <cellStyle name="20% - Accent3 2 2 2 2 2 2 2 5" xfId="17995"/>
    <cellStyle name="20% - Accent3 2 2 2 2 2 2 2 5 2" xfId="24288"/>
    <cellStyle name="20% - Accent3 2 2 2 2 2 2 2 6" xfId="24289"/>
    <cellStyle name="20% - Accent3 2 2 2 2 2 2 3" xfId="4727"/>
    <cellStyle name="20% - Accent3 2 2 2 2 2 2 3 2" xfId="13401"/>
    <cellStyle name="20% - Accent3 2 2 2 2 2 2 3 2 2" xfId="24290"/>
    <cellStyle name="20% - Accent3 2 2 2 2 2 2 3 3" xfId="19184"/>
    <cellStyle name="20% - Accent3 2 2 2 2 2 2 3 3 2" xfId="24291"/>
    <cellStyle name="20% - Accent3 2 2 2 2 2 2 3 4" xfId="24292"/>
    <cellStyle name="20% - Accent3 2 2 2 2 2 2 4" xfId="7619"/>
    <cellStyle name="20% - Accent3 2 2 2 2 2 2 4 2" xfId="24293"/>
    <cellStyle name="20% - Accent3 2 2 2 2 2 2 5" xfId="3538"/>
    <cellStyle name="20% - Accent3 2 2 2 2 2 2 5 2" xfId="24294"/>
    <cellStyle name="20% - Accent3 2 2 2 2 2 2 6" xfId="10510"/>
    <cellStyle name="20% - Accent3 2 2 2 2 2 2 6 2" xfId="24295"/>
    <cellStyle name="20% - Accent3 2 2 2 2 2 2 7" xfId="16293"/>
    <cellStyle name="20% - Accent3 2 2 2 2 2 2 7 2" xfId="24296"/>
    <cellStyle name="20% - Accent3 2 2 2 2 2 2 8" xfId="24297"/>
    <cellStyle name="20% - Accent3 2 2 2 2 2 3" xfId="950"/>
    <cellStyle name="20% - Accent3 2 2 2 2 2 3 2" xfId="2654"/>
    <cellStyle name="20% - Accent3 2 2 2 2 2 3 2 2" xfId="10140"/>
    <cellStyle name="20% - Accent3 2 2 2 2 2 3 2 2 2" xfId="15922"/>
    <cellStyle name="20% - Accent3 2 2 2 2 2 3 2 2 2 2" xfId="24298"/>
    <cellStyle name="20% - Accent3 2 2 2 2 2 3 2 2 3" xfId="21705"/>
    <cellStyle name="20% - Accent3 2 2 2 2 2 3 2 2 3 2" xfId="24299"/>
    <cellStyle name="20% - Accent3 2 2 2 2 2 3 2 2 4" xfId="24300"/>
    <cellStyle name="20% - Accent3 2 2 2 2 2 3 2 3" xfId="7249"/>
    <cellStyle name="20% - Accent3 2 2 2 2 2 3 2 3 2" xfId="24301"/>
    <cellStyle name="20% - Accent3 2 2 2 2 2 3 2 4" xfId="13031"/>
    <cellStyle name="20% - Accent3 2 2 2 2 2 3 2 4 2" xfId="24302"/>
    <cellStyle name="20% - Accent3 2 2 2 2 2 3 2 5" xfId="18814"/>
    <cellStyle name="20% - Accent3 2 2 2 2 2 3 2 5 2" xfId="24303"/>
    <cellStyle name="20% - Accent3 2 2 2 2 2 3 2 6" xfId="24304"/>
    <cellStyle name="20% - Accent3 2 2 2 2 2 3 3" xfId="5546"/>
    <cellStyle name="20% - Accent3 2 2 2 2 2 3 3 2" xfId="14220"/>
    <cellStyle name="20% - Accent3 2 2 2 2 2 3 3 2 2" xfId="24305"/>
    <cellStyle name="20% - Accent3 2 2 2 2 2 3 3 3" xfId="20003"/>
    <cellStyle name="20% - Accent3 2 2 2 2 2 3 3 3 2" xfId="24306"/>
    <cellStyle name="20% - Accent3 2 2 2 2 2 3 3 4" xfId="24307"/>
    <cellStyle name="20% - Accent3 2 2 2 2 2 3 4" xfId="8438"/>
    <cellStyle name="20% - Accent3 2 2 2 2 2 3 4 2" xfId="24308"/>
    <cellStyle name="20% - Accent3 2 2 2 2 2 3 5" xfId="4357"/>
    <cellStyle name="20% - Accent3 2 2 2 2 2 3 5 2" xfId="24309"/>
    <cellStyle name="20% - Accent3 2 2 2 2 2 3 6" xfId="11329"/>
    <cellStyle name="20% - Accent3 2 2 2 2 2 3 6 2" xfId="24310"/>
    <cellStyle name="20% - Accent3 2 2 2 2 2 3 7" xfId="17112"/>
    <cellStyle name="20% - Accent3 2 2 2 2 2 3 7 2" xfId="24311"/>
    <cellStyle name="20% - Accent3 2 2 2 2 2 3 8" xfId="24312"/>
    <cellStyle name="20% - Accent3 2 2 2 2 2 4" xfId="1834"/>
    <cellStyle name="20% - Accent3 2 2 2 2 2 4 2" xfId="6429"/>
    <cellStyle name="20% - Accent3 2 2 2 2 2 4 2 2" xfId="15102"/>
    <cellStyle name="20% - Accent3 2 2 2 2 2 4 2 2 2" xfId="24313"/>
    <cellStyle name="20% - Accent3 2 2 2 2 2 4 2 3" xfId="20885"/>
    <cellStyle name="20% - Accent3 2 2 2 2 2 4 2 3 2" xfId="24314"/>
    <cellStyle name="20% - Accent3 2 2 2 2 2 4 2 4" xfId="24315"/>
    <cellStyle name="20% - Accent3 2 2 2 2 2 4 3" xfId="9320"/>
    <cellStyle name="20% - Accent3 2 2 2 2 2 4 3 2" xfId="24316"/>
    <cellStyle name="20% - Accent3 2 2 2 2 2 4 4" xfId="3537"/>
    <cellStyle name="20% - Accent3 2 2 2 2 2 4 4 2" xfId="24317"/>
    <cellStyle name="20% - Accent3 2 2 2 2 2 4 5" xfId="12211"/>
    <cellStyle name="20% - Accent3 2 2 2 2 2 4 5 2" xfId="24318"/>
    <cellStyle name="20% - Accent3 2 2 2 2 2 4 6" xfId="17994"/>
    <cellStyle name="20% - Accent3 2 2 2 2 2 4 6 2" xfId="24319"/>
    <cellStyle name="20% - Accent3 2 2 2 2 2 4 7" xfId="24320"/>
    <cellStyle name="20% - Accent3 2 2 2 2 2 5" xfId="1404"/>
    <cellStyle name="20% - Accent3 2 2 2 2 2 5 2" xfId="8890"/>
    <cellStyle name="20% - Accent3 2 2 2 2 2 5 2 2" xfId="14672"/>
    <cellStyle name="20% - Accent3 2 2 2 2 2 5 2 2 2" xfId="24321"/>
    <cellStyle name="20% - Accent3 2 2 2 2 2 5 2 3" xfId="20455"/>
    <cellStyle name="20% - Accent3 2 2 2 2 2 5 2 3 2" xfId="24322"/>
    <cellStyle name="20% - Accent3 2 2 2 2 2 5 2 4" xfId="24323"/>
    <cellStyle name="20% - Accent3 2 2 2 2 2 5 3" xfId="5999"/>
    <cellStyle name="20% - Accent3 2 2 2 2 2 5 3 2" xfId="24324"/>
    <cellStyle name="20% - Accent3 2 2 2 2 2 5 4" xfId="11781"/>
    <cellStyle name="20% - Accent3 2 2 2 2 2 5 4 2" xfId="24325"/>
    <cellStyle name="20% - Accent3 2 2 2 2 2 5 5" xfId="17564"/>
    <cellStyle name="20% - Accent3 2 2 2 2 2 5 5 2" xfId="24326"/>
    <cellStyle name="20% - Accent3 2 2 2 2 2 5 6" xfId="24327"/>
    <cellStyle name="20% - Accent3 2 2 2 2 2 6" xfId="4726"/>
    <cellStyle name="20% - Accent3 2 2 2 2 2 6 2" xfId="13400"/>
    <cellStyle name="20% - Accent3 2 2 2 2 2 6 2 2" xfId="24328"/>
    <cellStyle name="20% - Accent3 2 2 2 2 2 6 3" xfId="19183"/>
    <cellStyle name="20% - Accent3 2 2 2 2 2 6 3 2" xfId="24329"/>
    <cellStyle name="20% - Accent3 2 2 2 2 2 6 4" xfId="24330"/>
    <cellStyle name="20% - Accent3 2 2 2 2 2 7" xfId="7618"/>
    <cellStyle name="20% - Accent3 2 2 2 2 2 7 2" xfId="24331"/>
    <cellStyle name="20% - Accent3 2 2 2 2 2 8" xfId="3107"/>
    <cellStyle name="20% - Accent3 2 2 2 2 2 8 2" xfId="24332"/>
    <cellStyle name="20% - Accent3 2 2 2 2 2 9" xfId="10509"/>
    <cellStyle name="20% - Accent3 2 2 2 2 2 9 2" xfId="24333"/>
    <cellStyle name="20% - Accent3 2 2 2 2 3" xfId="98"/>
    <cellStyle name="20% - Accent3 2 2 2 2 3 2" xfId="1836"/>
    <cellStyle name="20% - Accent3 2 2 2 2 3 2 2" xfId="9322"/>
    <cellStyle name="20% - Accent3 2 2 2 2 3 2 2 2" xfId="15104"/>
    <cellStyle name="20% - Accent3 2 2 2 2 3 2 2 2 2" xfId="24334"/>
    <cellStyle name="20% - Accent3 2 2 2 2 3 2 2 3" xfId="20887"/>
    <cellStyle name="20% - Accent3 2 2 2 2 3 2 2 3 2" xfId="24335"/>
    <cellStyle name="20% - Accent3 2 2 2 2 3 2 2 4" xfId="24336"/>
    <cellStyle name="20% - Accent3 2 2 2 2 3 2 3" xfId="6431"/>
    <cellStyle name="20% - Accent3 2 2 2 2 3 2 3 2" xfId="24337"/>
    <cellStyle name="20% - Accent3 2 2 2 2 3 2 4" xfId="12213"/>
    <cellStyle name="20% - Accent3 2 2 2 2 3 2 4 2" xfId="24338"/>
    <cellStyle name="20% - Accent3 2 2 2 2 3 2 5" xfId="17996"/>
    <cellStyle name="20% - Accent3 2 2 2 2 3 2 5 2" xfId="24339"/>
    <cellStyle name="20% - Accent3 2 2 2 2 3 2 6" xfId="24340"/>
    <cellStyle name="20% - Accent3 2 2 2 2 3 3" xfId="4728"/>
    <cellStyle name="20% - Accent3 2 2 2 2 3 3 2" xfId="13402"/>
    <cellStyle name="20% - Accent3 2 2 2 2 3 3 2 2" xfId="24341"/>
    <cellStyle name="20% - Accent3 2 2 2 2 3 3 3" xfId="19185"/>
    <cellStyle name="20% - Accent3 2 2 2 2 3 3 3 2" xfId="24342"/>
    <cellStyle name="20% - Accent3 2 2 2 2 3 3 4" xfId="24343"/>
    <cellStyle name="20% - Accent3 2 2 2 2 3 4" xfId="7620"/>
    <cellStyle name="20% - Accent3 2 2 2 2 3 4 2" xfId="24344"/>
    <cellStyle name="20% - Accent3 2 2 2 2 3 5" xfId="3539"/>
    <cellStyle name="20% - Accent3 2 2 2 2 3 5 2" xfId="24345"/>
    <cellStyle name="20% - Accent3 2 2 2 2 3 6" xfId="10511"/>
    <cellStyle name="20% - Accent3 2 2 2 2 3 6 2" xfId="24346"/>
    <cellStyle name="20% - Accent3 2 2 2 2 3 7" xfId="16294"/>
    <cellStyle name="20% - Accent3 2 2 2 2 3 7 2" xfId="24347"/>
    <cellStyle name="20% - Accent3 2 2 2 2 3 8" xfId="24348"/>
    <cellStyle name="20% - Accent3 2 2 2 2 4" xfId="949"/>
    <cellStyle name="20% - Accent3 2 2 2 2 4 2" xfId="2653"/>
    <cellStyle name="20% - Accent3 2 2 2 2 4 2 2" xfId="10139"/>
    <cellStyle name="20% - Accent3 2 2 2 2 4 2 2 2" xfId="15921"/>
    <cellStyle name="20% - Accent3 2 2 2 2 4 2 2 2 2" xfId="24349"/>
    <cellStyle name="20% - Accent3 2 2 2 2 4 2 2 3" xfId="21704"/>
    <cellStyle name="20% - Accent3 2 2 2 2 4 2 2 3 2" xfId="24350"/>
    <cellStyle name="20% - Accent3 2 2 2 2 4 2 2 4" xfId="24351"/>
    <cellStyle name="20% - Accent3 2 2 2 2 4 2 3" xfId="7248"/>
    <cellStyle name="20% - Accent3 2 2 2 2 4 2 3 2" xfId="24352"/>
    <cellStyle name="20% - Accent3 2 2 2 2 4 2 4" xfId="13030"/>
    <cellStyle name="20% - Accent3 2 2 2 2 4 2 4 2" xfId="24353"/>
    <cellStyle name="20% - Accent3 2 2 2 2 4 2 5" xfId="18813"/>
    <cellStyle name="20% - Accent3 2 2 2 2 4 2 5 2" xfId="24354"/>
    <cellStyle name="20% - Accent3 2 2 2 2 4 2 6" xfId="24355"/>
    <cellStyle name="20% - Accent3 2 2 2 2 4 3" xfId="5545"/>
    <cellStyle name="20% - Accent3 2 2 2 2 4 3 2" xfId="14219"/>
    <cellStyle name="20% - Accent3 2 2 2 2 4 3 2 2" xfId="24356"/>
    <cellStyle name="20% - Accent3 2 2 2 2 4 3 3" xfId="20002"/>
    <cellStyle name="20% - Accent3 2 2 2 2 4 3 3 2" xfId="24357"/>
    <cellStyle name="20% - Accent3 2 2 2 2 4 3 4" xfId="24358"/>
    <cellStyle name="20% - Accent3 2 2 2 2 4 4" xfId="8437"/>
    <cellStyle name="20% - Accent3 2 2 2 2 4 4 2" xfId="24359"/>
    <cellStyle name="20% - Accent3 2 2 2 2 4 5" xfId="4356"/>
    <cellStyle name="20% - Accent3 2 2 2 2 4 5 2" xfId="24360"/>
    <cellStyle name="20% - Accent3 2 2 2 2 4 6" xfId="11328"/>
    <cellStyle name="20% - Accent3 2 2 2 2 4 6 2" xfId="24361"/>
    <cellStyle name="20% - Accent3 2 2 2 2 4 7" xfId="17111"/>
    <cellStyle name="20% - Accent3 2 2 2 2 4 7 2" xfId="24362"/>
    <cellStyle name="20% - Accent3 2 2 2 2 4 8" xfId="24363"/>
    <cellStyle name="20% - Accent3 2 2 2 2 5" xfId="1833"/>
    <cellStyle name="20% - Accent3 2 2 2 2 5 2" xfId="6428"/>
    <cellStyle name="20% - Accent3 2 2 2 2 5 2 2" xfId="15101"/>
    <cellStyle name="20% - Accent3 2 2 2 2 5 2 2 2" xfId="24364"/>
    <cellStyle name="20% - Accent3 2 2 2 2 5 2 3" xfId="20884"/>
    <cellStyle name="20% - Accent3 2 2 2 2 5 2 3 2" xfId="24365"/>
    <cellStyle name="20% - Accent3 2 2 2 2 5 2 4" xfId="24366"/>
    <cellStyle name="20% - Accent3 2 2 2 2 5 3" xfId="9319"/>
    <cellStyle name="20% - Accent3 2 2 2 2 5 3 2" xfId="24367"/>
    <cellStyle name="20% - Accent3 2 2 2 2 5 4" xfId="3536"/>
    <cellStyle name="20% - Accent3 2 2 2 2 5 4 2" xfId="24368"/>
    <cellStyle name="20% - Accent3 2 2 2 2 5 5" xfId="12210"/>
    <cellStyle name="20% - Accent3 2 2 2 2 5 5 2" xfId="24369"/>
    <cellStyle name="20% - Accent3 2 2 2 2 5 6" xfId="17993"/>
    <cellStyle name="20% - Accent3 2 2 2 2 5 6 2" xfId="24370"/>
    <cellStyle name="20% - Accent3 2 2 2 2 5 7" xfId="24371"/>
    <cellStyle name="20% - Accent3 2 2 2 2 6" xfId="1403"/>
    <cellStyle name="20% - Accent3 2 2 2 2 6 2" xfId="8889"/>
    <cellStyle name="20% - Accent3 2 2 2 2 6 2 2" xfId="14671"/>
    <cellStyle name="20% - Accent3 2 2 2 2 6 2 2 2" xfId="24372"/>
    <cellStyle name="20% - Accent3 2 2 2 2 6 2 3" xfId="20454"/>
    <cellStyle name="20% - Accent3 2 2 2 2 6 2 3 2" xfId="24373"/>
    <cellStyle name="20% - Accent3 2 2 2 2 6 2 4" xfId="24374"/>
    <cellStyle name="20% - Accent3 2 2 2 2 6 3" xfId="5998"/>
    <cellStyle name="20% - Accent3 2 2 2 2 6 3 2" xfId="24375"/>
    <cellStyle name="20% - Accent3 2 2 2 2 6 4" xfId="11780"/>
    <cellStyle name="20% - Accent3 2 2 2 2 6 4 2" xfId="24376"/>
    <cellStyle name="20% - Accent3 2 2 2 2 6 5" xfId="17563"/>
    <cellStyle name="20% - Accent3 2 2 2 2 6 5 2" xfId="24377"/>
    <cellStyle name="20% - Accent3 2 2 2 2 6 6" xfId="24378"/>
    <cellStyle name="20% - Accent3 2 2 2 2 7" xfId="4725"/>
    <cellStyle name="20% - Accent3 2 2 2 2 7 2" xfId="13399"/>
    <cellStyle name="20% - Accent3 2 2 2 2 7 2 2" xfId="24379"/>
    <cellStyle name="20% - Accent3 2 2 2 2 7 3" xfId="19182"/>
    <cellStyle name="20% - Accent3 2 2 2 2 7 3 2" xfId="24380"/>
    <cellStyle name="20% - Accent3 2 2 2 2 7 4" xfId="24381"/>
    <cellStyle name="20% - Accent3 2 2 2 2 8" xfId="7617"/>
    <cellStyle name="20% - Accent3 2 2 2 2 8 2" xfId="24382"/>
    <cellStyle name="20% - Accent3 2 2 2 2 9" xfId="3106"/>
    <cellStyle name="20% - Accent3 2 2 2 2 9 2" xfId="24383"/>
    <cellStyle name="20% - Accent3 2 2 2 3" xfId="99"/>
    <cellStyle name="20% - Accent3 2 2 2 3 10" xfId="16295"/>
    <cellStyle name="20% - Accent3 2 2 2 3 10 2" xfId="24384"/>
    <cellStyle name="20% - Accent3 2 2 2 3 11" xfId="24385"/>
    <cellStyle name="20% - Accent3 2 2 2 3 2" xfId="100"/>
    <cellStyle name="20% - Accent3 2 2 2 3 2 2" xfId="1838"/>
    <cellStyle name="20% - Accent3 2 2 2 3 2 2 2" xfId="9324"/>
    <cellStyle name="20% - Accent3 2 2 2 3 2 2 2 2" xfId="15106"/>
    <cellStyle name="20% - Accent3 2 2 2 3 2 2 2 2 2" xfId="24386"/>
    <cellStyle name="20% - Accent3 2 2 2 3 2 2 2 3" xfId="20889"/>
    <cellStyle name="20% - Accent3 2 2 2 3 2 2 2 3 2" xfId="24387"/>
    <cellStyle name="20% - Accent3 2 2 2 3 2 2 2 4" xfId="24388"/>
    <cellStyle name="20% - Accent3 2 2 2 3 2 2 3" xfId="6433"/>
    <cellStyle name="20% - Accent3 2 2 2 3 2 2 3 2" xfId="24389"/>
    <cellStyle name="20% - Accent3 2 2 2 3 2 2 4" xfId="12215"/>
    <cellStyle name="20% - Accent3 2 2 2 3 2 2 4 2" xfId="24390"/>
    <cellStyle name="20% - Accent3 2 2 2 3 2 2 5" xfId="17998"/>
    <cellStyle name="20% - Accent3 2 2 2 3 2 2 5 2" xfId="24391"/>
    <cellStyle name="20% - Accent3 2 2 2 3 2 2 6" xfId="24392"/>
    <cellStyle name="20% - Accent3 2 2 2 3 2 3" xfId="4730"/>
    <cellStyle name="20% - Accent3 2 2 2 3 2 3 2" xfId="13404"/>
    <cellStyle name="20% - Accent3 2 2 2 3 2 3 2 2" xfId="24393"/>
    <cellStyle name="20% - Accent3 2 2 2 3 2 3 3" xfId="19187"/>
    <cellStyle name="20% - Accent3 2 2 2 3 2 3 3 2" xfId="24394"/>
    <cellStyle name="20% - Accent3 2 2 2 3 2 3 4" xfId="24395"/>
    <cellStyle name="20% - Accent3 2 2 2 3 2 4" xfId="7622"/>
    <cellStyle name="20% - Accent3 2 2 2 3 2 4 2" xfId="24396"/>
    <cellStyle name="20% - Accent3 2 2 2 3 2 5" xfId="3541"/>
    <cellStyle name="20% - Accent3 2 2 2 3 2 5 2" xfId="24397"/>
    <cellStyle name="20% - Accent3 2 2 2 3 2 6" xfId="10513"/>
    <cellStyle name="20% - Accent3 2 2 2 3 2 6 2" xfId="24398"/>
    <cellStyle name="20% - Accent3 2 2 2 3 2 7" xfId="16296"/>
    <cellStyle name="20% - Accent3 2 2 2 3 2 7 2" xfId="24399"/>
    <cellStyle name="20% - Accent3 2 2 2 3 2 8" xfId="24400"/>
    <cellStyle name="20% - Accent3 2 2 2 3 3" xfId="951"/>
    <cellStyle name="20% - Accent3 2 2 2 3 3 2" xfId="2655"/>
    <cellStyle name="20% - Accent3 2 2 2 3 3 2 2" xfId="10141"/>
    <cellStyle name="20% - Accent3 2 2 2 3 3 2 2 2" xfId="15923"/>
    <cellStyle name="20% - Accent3 2 2 2 3 3 2 2 2 2" xfId="24401"/>
    <cellStyle name="20% - Accent3 2 2 2 3 3 2 2 3" xfId="21706"/>
    <cellStyle name="20% - Accent3 2 2 2 3 3 2 2 3 2" xfId="24402"/>
    <cellStyle name="20% - Accent3 2 2 2 3 3 2 2 4" xfId="24403"/>
    <cellStyle name="20% - Accent3 2 2 2 3 3 2 3" xfId="7250"/>
    <cellStyle name="20% - Accent3 2 2 2 3 3 2 3 2" xfId="24404"/>
    <cellStyle name="20% - Accent3 2 2 2 3 3 2 4" xfId="13032"/>
    <cellStyle name="20% - Accent3 2 2 2 3 3 2 4 2" xfId="24405"/>
    <cellStyle name="20% - Accent3 2 2 2 3 3 2 5" xfId="18815"/>
    <cellStyle name="20% - Accent3 2 2 2 3 3 2 5 2" xfId="24406"/>
    <cellStyle name="20% - Accent3 2 2 2 3 3 2 6" xfId="24407"/>
    <cellStyle name="20% - Accent3 2 2 2 3 3 3" xfId="5547"/>
    <cellStyle name="20% - Accent3 2 2 2 3 3 3 2" xfId="14221"/>
    <cellStyle name="20% - Accent3 2 2 2 3 3 3 2 2" xfId="24408"/>
    <cellStyle name="20% - Accent3 2 2 2 3 3 3 3" xfId="20004"/>
    <cellStyle name="20% - Accent3 2 2 2 3 3 3 3 2" xfId="24409"/>
    <cellStyle name="20% - Accent3 2 2 2 3 3 3 4" xfId="24410"/>
    <cellStyle name="20% - Accent3 2 2 2 3 3 4" xfId="8439"/>
    <cellStyle name="20% - Accent3 2 2 2 3 3 4 2" xfId="24411"/>
    <cellStyle name="20% - Accent3 2 2 2 3 3 5" xfId="4358"/>
    <cellStyle name="20% - Accent3 2 2 2 3 3 5 2" xfId="24412"/>
    <cellStyle name="20% - Accent3 2 2 2 3 3 6" xfId="11330"/>
    <cellStyle name="20% - Accent3 2 2 2 3 3 6 2" xfId="24413"/>
    <cellStyle name="20% - Accent3 2 2 2 3 3 7" xfId="17113"/>
    <cellStyle name="20% - Accent3 2 2 2 3 3 7 2" xfId="24414"/>
    <cellStyle name="20% - Accent3 2 2 2 3 3 8" xfId="24415"/>
    <cellStyle name="20% - Accent3 2 2 2 3 4" xfId="1837"/>
    <cellStyle name="20% - Accent3 2 2 2 3 4 2" xfId="6432"/>
    <cellStyle name="20% - Accent3 2 2 2 3 4 2 2" xfId="15105"/>
    <cellStyle name="20% - Accent3 2 2 2 3 4 2 2 2" xfId="24416"/>
    <cellStyle name="20% - Accent3 2 2 2 3 4 2 3" xfId="20888"/>
    <cellStyle name="20% - Accent3 2 2 2 3 4 2 3 2" xfId="24417"/>
    <cellStyle name="20% - Accent3 2 2 2 3 4 2 4" xfId="24418"/>
    <cellStyle name="20% - Accent3 2 2 2 3 4 3" xfId="9323"/>
    <cellStyle name="20% - Accent3 2 2 2 3 4 3 2" xfId="24419"/>
    <cellStyle name="20% - Accent3 2 2 2 3 4 4" xfId="3540"/>
    <cellStyle name="20% - Accent3 2 2 2 3 4 4 2" xfId="24420"/>
    <cellStyle name="20% - Accent3 2 2 2 3 4 5" xfId="12214"/>
    <cellStyle name="20% - Accent3 2 2 2 3 4 5 2" xfId="24421"/>
    <cellStyle name="20% - Accent3 2 2 2 3 4 6" xfId="17997"/>
    <cellStyle name="20% - Accent3 2 2 2 3 4 6 2" xfId="24422"/>
    <cellStyle name="20% - Accent3 2 2 2 3 4 7" xfId="24423"/>
    <cellStyle name="20% - Accent3 2 2 2 3 5" xfId="1405"/>
    <cellStyle name="20% - Accent3 2 2 2 3 5 2" xfId="8891"/>
    <cellStyle name="20% - Accent3 2 2 2 3 5 2 2" xfId="14673"/>
    <cellStyle name="20% - Accent3 2 2 2 3 5 2 2 2" xfId="24424"/>
    <cellStyle name="20% - Accent3 2 2 2 3 5 2 3" xfId="20456"/>
    <cellStyle name="20% - Accent3 2 2 2 3 5 2 3 2" xfId="24425"/>
    <cellStyle name="20% - Accent3 2 2 2 3 5 2 4" xfId="24426"/>
    <cellStyle name="20% - Accent3 2 2 2 3 5 3" xfId="6000"/>
    <cellStyle name="20% - Accent3 2 2 2 3 5 3 2" xfId="24427"/>
    <cellStyle name="20% - Accent3 2 2 2 3 5 4" xfId="11782"/>
    <cellStyle name="20% - Accent3 2 2 2 3 5 4 2" xfId="24428"/>
    <cellStyle name="20% - Accent3 2 2 2 3 5 5" xfId="17565"/>
    <cellStyle name="20% - Accent3 2 2 2 3 5 5 2" xfId="24429"/>
    <cellStyle name="20% - Accent3 2 2 2 3 5 6" xfId="24430"/>
    <cellStyle name="20% - Accent3 2 2 2 3 6" xfId="4729"/>
    <cellStyle name="20% - Accent3 2 2 2 3 6 2" xfId="13403"/>
    <cellStyle name="20% - Accent3 2 2 2 3 6 2 2" xfId="24431"/>
    <cellStyle name="20% - Accent3 2 2 2 3 6 3" xfId="19186"/>
    <cellStyle name="20% - Accent3 2 2 2 3 6 3 2" xfId="24432"/>
    <cellStyle name="20% - Accent3 2 2 2 3 6 4" xfId="24433"/>
    <cellStyle name="20% - Accent3 2 2 2 3 7" xfId="7621"/>
    <cellStyle name="20% - Accent3 2 2 2 3 7 2" xfId="24434"/>
    <cellStyle name="20% - Accent3 2 2 2 3 8" xfId="3108"/>
    <cellStyle name="20% - Accent3 2 2 2 3 8 2" xfId="24435"/>
    <cellStyle name="20% - Accent3 2 2 2 3 9" xfId="10512"/>
    <cellStyle name="20% - Accent3 2 2 2 3 9 2" xfId="24436"/>
    <cellStyle name="20% - Accent3 2 2 2 4" xfId="101"/>
    <cellStyle name="20% - Accent3 2 2 2 4 10" xfId="16297"/>
    <cellStyle name="20% - Accent3 2 2 2 4 10 2" xfId="24437"/>
    <cellStyle name="20% - Accent3 2 2 2 4 11" xfId="24438"/>
    <cellStyle name="20% - Accent3 2 2 2 4 2" xfId="102"/>
    <cellStyle name="20% - Accent3 2 2 2 4 2 2" xfId="1840"/>
    <cellStyle name="20% - Accent3 2 2 2 4 2 2 2" xfId="9326"/>
    <cellStyle name="20% - Accent3 2 2 2 4 2 2 2 2" xfId="15108"/>
    <cellStyle name="20% - Accent3 2 2 2 4 2 2 2 2 2" xfId="24439"/>
    <cellStyle name="20% - Accent3 2 2 2 4 2 2 2 3" xfId="20891"/>
    <cellStyle name="20% - Accent3 2 2 2 4 2 2 2 3 2" xfId="24440"/>
    <cellStyle name="20% - Accent3 2 2 2 4 2 2 2 4" xfId="24441"/>
    <cellStyle name="20% - Accent3 2 2 2 4 2 2 3" xfId="6435"/>
    <cellStyle name="20% - Accent3 2 2 2 4 2 2 3 2" xfId="24442"/>
    <cellStyle name="20% - Accent3 2 2 2 4 2 2 4" xfId="12217"/>
    <cellStyle name="20% - Accent3 2 2 2 4 2 2 4 2" xfId="24443"/>
    <cellStyle name="20% - Accent3 2 2 2 4 2 2 5" xfId="18000"/>
    <cellStyle name="20% - Accent3 2 2 2 4 2 2 5 2" xfId="24444"/>
    <cellStyle name="20% - Accent3 2 2 2 4 2 2 6" xfId="24445"/>
    <cellStyle name="20% - Accent3 2 2 2 4 2 3" xfId="4732"/>
    <cellStyle name="20% - Accent3 2 2 2 4 2 3 2" xfId="13406"/>
    <cellStyle name="20% - Accent3 2 2 2 4 2 3 2 2" xfId="24446"/>
    <cellStyle name="20% - Accent3 2 2 2 4 2 3 3" xfId="19189"/>
    <cellStyle name="20% - Accent3 2 2 2 4 2 3 3 2" xfId="24447"/>
    <cellStyle name="20% - Accent3 2 2 2 4 2 3 4" xfId="24448"/>
    <cellStyle name="20% - Accent3 2 2 2 4 2 4" xfId="7624"/>
    <cellStyle name="20% - Accent3 2 2 2 4 2 4 2" xfId="24449"/>
    <cellStyle name="20% - Accent3 2 2 2 4 2 5" xfId="3543"/>
    <cellStyle name="20% - Accent3 2 2 2 4 2 5 2" xfId="24450"/>
    <cellStyle name="20% - Accent3 2 2 2 4 2 6" xfId="10515"/>
    <cellStyle name="20% - Accent3 2 2 2 4 2 6 2" xfId="24451"/>
    <cellStyle name="20% - Accent3 2 2 2 4 2 7" xfId="16298"/>
    <cellStyle name="20% - Accent3 2 2 2 4 2 7 2" xfId="24452"/>
    <cellStyle name="20% - Accent3 2 2 2 4 2 8" xfId="24453"/>
    <cellStyle name="20% - Accent3 2 2 2 4 3" xfId="952"/>
    <cellStyle name="20% - Accent3 2 2 2 4 3 2" xfId="2656"/>
    <cellStyle name="20% - Accent3 2 2 2 4 3 2 2" xfId="10142"/>
    <cellStyle name="20% - Accent3 2 2 2 4 3 2 2 2" xfId="15924"/>
    <cellStyle name="20% - Accent3 2 2 2 4 3 2 2 2 2" xfId="24454"/>
    <cellStyle name="20% - Accent3 2 2 2 4 3 2 2 3" xfId="21707"/>
    <cellStyle name="20% - Accent3 2 2 2 4 3 2 2 3 2" xfId="24455"/>
    <cellStyle name="20% - Accent3 2 2 2 4 3 2 2 4" xfId="24456"/>
    <cellStyle name="20% - Accent3 2 2 2 4 3 2 3" xfId="7251"/>
    <cellStyle name="20% - Accent3 2 2 2 4 3 2 3 2" xfId="24457"/>
    <cellStyle name="20% - Accent3 2 2 2 4 3 2 4" xfId="13033"/>
    <cellStyle name="20% - Accent3 2 2 2 4 3 2 4 2" xfId="24458"/>
    <cellStyle name="20% - Accent3 2 2 2 4 3 2 5" xfId="18816"/>
    <cellStyle name="20% - Accent3 2 2 2 4 3 2 5 2" xfId="24459"/>
    <cellStyle name="20% - Accent3 2 2 2 4 3 2 6" xfId="24460"/>
    <cellStyle name="20% - Accent3 2 2 2 4 3 3" xfId="5548"/>
    <cellStyle name="20% - Accent3 2 2 2 4 3 3 2" xfId="14222"/>
    <cellStyle name="20% - Accent3 2 2 2 4 3 3 2 2" xfId="24461"/>
    <cellStyle name="20% - Accent3 2 2 2 4 3 3 3" xfId="20005"/>
    <cellStyle name="20% - Accent3 2 2 2 4 3 3 3 2" xfId="24462"/>
    <cellStyle name="20% - Accent3 2 2 2 4 3 3 4" xfId="24463"/>
    <cellStyle name="20% - Accent3 2 2 2 4 3 4" xfId="8440"/>
    <cellStyle name="20% - Accent3 2 2 2 4 3 4 2" xfId="24464"/>
    <cellStyle name="20% - Accent3 2 2 2 4 3 5" xfId="4359"/>
    <cellStyle name="20% - Accent3 2 2 2 4 3 5 2" xfId="24465"/>
    <cellStyle name="20% - Accent3 2 2 2 4 3 6" xfId="11331"/>
    <cellStyle name="20% - Accent3 2 2 2 4 3 6 2" xfId="24466"/>
    <cellStyle name="20% - Accent3 2 2 2 4 3 7" xfId="17114"/>
    <cellStyle name="20% - Accent3 2 2 2 4 3 7 2" xfId="24467"/>
    <cellStyle name="20% - Accent3 2 2 2 4 3 8" xfId="24468"/>
    <cellStyle name="20% - Accent3 2 2 2 4 4" xfId="1839"/>
    <cellStyle name="20% - Accent3 2 2 2 4 4 2" xfId="6434"/>
    <cellStyle name="20% - Accent3 2 2 2 4 4 2 2" xfId="15107"/>
    <cellStyle name="20% - Accent3 2 2 2 4 4 2 2 2" xfId="24469"/>
    <cellStyle name="20% - Accent3 2 2 2 4 4 2 3" xfId="20890"/>
    <cellStyle name="20% - Accent3 2 2 2 4 4 2 3 2" xfId="24470"/>
    <cellStyle name="20% - Accent3 2 2 2 4 4 2 4" xfId="24471"/>
    <cellStyle name="20% - Accent3 2 2 2 4 4 3" xfId="9325"/>
    <cellStyle name="20% - Accent3 2 2 2 4 4 3 2" xfId="24472"/>
    <cellStyle name="20% - Accent3 2 2 2 4 4 4" xfId="3542"/>
    <cellStyle name="20% - Accent3 2 2 2 4 4 4 2" xfId="24473"/>
    <cellStyle name="20% - Accent3 2 2 2 4 4 5" xfId="12216"/>
    <cellStyle name="20% - Accent3 2 2 2 4 4 5 2" xfId="24474"/>
    <cellStyle name="20% - Accent3 2 2 2 4 4 6" xfId="17999"/>
    <cellStyle name="20% - Accent3 2 2 2 4 4 6 2" xfId="24475"/>
    <cellStyle name="20% - Accent3 2 2 2 4 4 7" xfId="24476"/>
    <cellStyle name="20% - Accent3 2 2 2 4 5" xfId="1406"/>
    <cellStyle name="20% - Accent3 2 2 2 4 5 2" xfId="8892"/>
    <cellStyle name="20% - Accent3 2 2 2 4 5 2 2" xfId="14674"/>
    <cellStyle name="20% - Accent3 2 2 2 4 5 2 2 2" xfId="24477"/>
    <cellStyle name="20% - Accent3 2 2 2 4 5 2 3" xfId="20457"/>
    <cellStyle name="20% - Accent3 2 2 2 4 5 2 3 2" xfId="24478"/>
    <cellStyle name="20% - Accent3 2 2 2 4 5 2 4" xfId="24479"/>
    <cellStyle name="20% - Accent3 2 2 2 4 5 3" xfId="6001"/>
    <cellStyle name="20% - Accent3 2 2 2 4 5 3 2" xfId="24480"/>
    <cellStyle name="20% - Accent3 2 2 2 4 5 4" xfId="11783"/>
    <cellStyle name="20% - Accent3 2 2 2 4 5 4 2" xfId="24481"/>
    <cellStyle name="20% - Accent3 2 2 2 4 5 5" xfId="17566"/>
    <cellStyle name="20% - Accent3 2 2 2 4 5 5 2" xfId="24482"/>
    <cellStyle name="20% - Accent3 2 2 2 4 5 6" xfId="24483"/>
    <cellStyle name="20% - Accent3 2 2 2 4 6" xfId="4731"/>
    <cellStyle name="20% - Accent3 2 2 2 4 6 2" xfId="13405"/>
    <cellStyle name="20% - Accent3 2 2 2 4 6 2 2" xfId="24484"/>
    <cellStyle name="20% - Accent3 2 2 2 4 6 3" xfId="19188"/>
    <cellStyle name="20% - Accent3 2 2 2 4 6 3 2" xfId="24485"/>
    <cellStyle name="20% - Accent3 2 2 2 4 6 4" xfId="24486"/>
    <cellStyle name="20% - Accent3 2 2 2 4 7" xfId="7623"/>
    <cellStyle name="20% - Accent3 2 2 2 4 7 2" xfId="24487"/>
    <cellStyle name="20% - Accent3 2 2 2 4 8" xfId="3109"/>
    <cellStyle name="20% - Accent3 2 2 2 4 8 2" xfId="24488"/>
    <cellStyle name="20% - Accent3 2 2 2 4 9" xfId="10514"/>
    <cellStyle name="20% - Accent3 2 2 2 4 9 2" xfId="24489"/>
    <cellStyle name="20% - Accent3 2 2 2 5" xfId="103"/>
    <cellStyle name="20% - Accent3 2 2 2 5 2" xfId="1841"/>
    <cellStyle name="20% - Accent3 2 2 2 5 2 2" xfId="6436"/>
    <cellStyle name="20% - Accent3 2 2 2 5 2 2 2" xfId="15109"/>
    <cellStyle name="20% - Accent3 2 2 2 5 2 2 2 2" xfId="24490"/>
    <cellStyle name="20% - Accent3 2 2 2 5 2 2 3" xfId="20892"/>
    <cellStyle name="20% - Accent3 2 2 2 5 2 2 3 2" xfId="24491"/>
    <cellStyle name="20% - Accent3 2 2 2 5 2 2 4" xfId="24492"/>
    <cellStyle name="20% - Accent3 2 2 2 5 2 3" xfId="9327"/>
    <cellStyle name="20% - Accent3 2 2 2 5 2 3 2" xfId="24493"/>
    <cellStyle name="20% - Accent3 2 2 2 5 2 4" xfId="3544"/>
    <cellStyle name="20% - Accent3 2 2 2 5 2 4 2" xfId="24494"/>
    <cellStyle name="20% - Accent3 2 2 2 5 2 5" xfId="12218"/>
    <cellStyle name="20% - Accent3 2 2 2 5 2 5 2" xfId="24495"/>
    <cellStyle name="20% - Accent3 2 2 2 5 2 6" xfId="18001"/>
    <cellStyle name="20% - Accent3 2 2 2 5 2 6 2" xfId="24496"/>
    <cellStyle name="20% - Accent3 2 2 2 5 2 7" xfId="24497"/>
    <cellStyle name="20% - Accent3 2 2 2 5 3" xfId="1402"/>
    <cellStyle name="20% - Accent3 2 2 2 5 3 2" xfId="8888"/>
    <cellStyle name="20% - Accent3 2 2 2 5 3 2 2" xfId="14670"/>
    <cellStyle name="20% - Accent3 2 2 2 5 3 2 2 2" xfId="24498"/>
    <cellStyle name="20% - Accent3 2 2 2 5 3 2 3" xfId="20453"/>
    <cellStyle name="20% - Accent3 2 2 2 5 3 2 3 2" xfId="24499"/>
    <cellStyle name="20% - Accent3 2 2 2 5 3 2 4" xfId="24500"/>
    <cellStyle name="20% - Accent3 2 2 2 5 3 3" xfId="5997"/>
    <cellStyle name="20% - Accent3 2 2 2 5 3 3 2" xfId="24501"/>
    <cellStyle name="20% - Accent3 2 2 2 5 3 4" xfId="11779"/>
    <cellStyle name="20% - Accent3 2 2 2 5 3 4 2" xfId="24502"/>
    <cellStyle name="20% - Accent3 2 2 2 5 3 5" xfId="17562"/>
    <cellStyle name="20% - Accent3 2 2 2 5 3 5 2" xfId="24503"/>
    <cellStyle name="20% - Accent3 2 2 2 5 3 6" xfId="24504"/>
    <cellStyle name="20% - Accent3 2 2 2 5 4" xfId="4733"/>
    <cellStyle name="20% - Accent3 2 2 2 5 4 2" xfId="13407"/>
    <cellStyle name="20% - Accent3 2 2 2 5 4 2 2" xfId="24505"/>
    <cellStyle name="20% - Accent3 2 2 2 5 4 3" xfId="19190"/>
    <cellStyle name="20% - Accent3 2 2 2 5 4 3 2" xfId="24506"/>
    <cellStyle name="20% - Accent3 2 2 2 5 4 4" xfId="24507"/>
    <cellStyle name="20% - Accent3 2 2 2 5 5" xfId="7625"/>
    <cellStyle name="20% - Accent3 2 2 2 5 5 2" xfId="24508"/>
    <cellStyle name="20% - Accent3 2 2 2 5 6" xfId="3105"/>
    <cellStyle name="20% - Accent3 2 2 2 5 6 2" xfId="24509"/>
    <cellStyle name="20% - Accent3 2 2 2 5 7" xfId="10516"/>
    <cellStyle name="20% - Accent3 2 2 2 5 7 2" xfId="24510"/>
    <cellStyle name="20% - Accent3 2 2 2 5 8" xfId="16299"/>
    <cellStyle name="20% - Accent3 2 2 2 5 8 2" xfId="24511"/>
    <cellStyle name="20% - Accent3 2 2 2 5 9" xfId="24512"/>
    <cellStyle name="20% - Accent3 2 2 2 6" xfId="902"/>
    <cellStyle name="20% - Accent3 2 2 2 6 2" xfId="2608"/>
    <cellStyle name="20% - Accent3 2 2 2 6 2 2" xfId="10094"/>
    <cellStyle name="20% - Accent3 2 2 2 6 2 2 2" xfId="15876"/>
    <cellStyle name="20% - Accent3 2 2 2 6 2 2 2 2" xfId="24513"/>
    <cellStyle name="20% - Accent3 2 2 2 6 2 2 3" xfId="21659"/>
    <cellStyle name="20% - Accent3 2 2 2 6 2 2 3 2" xfId="24514"/>
    <cellStyle name="20% - Accent3 2 2 2 6 2 2 4" xfId="24515"/>
    <cellStyle name="20% - Accent3 2 2 2 6 2 3" xfId="7203"/>
    <cellStyle name="20% - Accent3 2 2 2 6 2 3 2" xfId="24516"/>
    <cellStyle name="20% - Accent3 2 2 2 6 2 4" xfId="12985"/>
    <cellStyle name="20% - Accent3 2 2 2 6 2 4 2" xfId="24517"/>
    <cellStyle name="20% - Accent3 2 2 2 6 2 5" xfId="18768"/>
    <cellStyle name="20% - Accent3 2 2 2 6 2 5 2" xfId="24518"/>
    <cellStyle name="20% - Accent3 2 2 2 6 2 6" xfId="24519"/>
    <cellStyle name="20% - Accent3 2 2 2 6 3" xfId="5500"/>
    <cellStyle name="20% - Accent3 2 2 2 6 3 2" xfId="14174"/>
    <cellStyle name="20% - Accent3 2 2 2 6 3 2 2" xfId="24520"/>
    <cellStyle name="20% - Accent3 2 2 2 6 3 3" xfId="19957"/>
    <cellStyle name="20% - Accent3 2 2 2 6 3 3 2" xfId="24521"/>
    <cellStyle name="20% - Accent3 2 2 2 6 3 4" xfId="24522"/>
    <cellStyle name="20% - Accent3 2 2 2 6 4" xfId="8392"/>
    <cellStyle name="20% - Accent3 2 2 2 6 4 2" xfId="24523"/>
    <cellStyle name="20% - Accent3 2 2 2 6 5" xfId="4311"/>
    <cellStyle name="20% - Accent3 2 2 2 6 5 2" xfId="24524"/>
    <cellStyle name="20% - Accent3 2 2 2 6 6" xfId="11283"/>
    <cellStyle name="20% - Accent3 2 2 2 6 6 2" xfId="24525"/>
    <cellStyle name="20% - Accent3 2 2 2 6 7" xfId="17066"/>
    <cellStyle name="20% - Accent3 2 2 2 6 7 2" xfId="24526"/>
    <cellStyle name="20% - Accent3 2 2 2 6 8" xfId="24527"/>
    <cellStyle name="20% - Accent3 2 2 2 7" xfId="1832"/>
    <cellStyle name="20% - Accent3 2 2 2 7 2" xfId="6427"/>
    <cellStyle name="20% - Accent3 2 2 2 7 2 2" xfId="15100"/>
    <cellStyle name="20% - Accent3 2 2 2 7 2 2 2" xfId="24528"/>
    <cellStyle name="20% - Accent3 2 2 2 7 2 3" xfId="20883"/>
    <cellStyle name="20% - Accent3 2 2 2 7 2 3 2" xfId="24529"/>
    <cellStyle name="20% - Accent3 2 2 2 7 2 4" xfId="24530"/>
    <cellStyle name="20% - Accent3 2 2 2 7 3" xfId="9318"/>
    <cellStyle name="20% - Accent3 2 2 2 7 3 2" xfId="24531"/>
    <cellStyle name="20% - Accent3 2 2 2 7 4" xfId="3535"/>
    <cellStyle name="20% - Accent3 2 2 2 7 4 2" xfId="24532"/>
    <cellStyle name="20% - Accent3 2 2 2 7 5" xfId="12209"/>
    <cellStyle name="20% - Accent3 2 2 2 7 5 2" xfId="24533"/>
    <cellStyle name="20% - Accent3 2 2 2 7 6" xfId="17992"/>
    <cellStyle name="20% - Accent3 2 2 2 7 6 2" xfId="24534"/>
    <cellStyle name="20% - Accent3 2 2 2 7 7" xfId="24535"/>
    <cellStyle name="20% - Accent3 2 2 2 8" xfId="1292"/>
    <cellStyle name="20% - Accent3 2 2 2 8 2" xfId="8778"/>
    <cellStyle name="20% - Accent3 2 2 2 8 2 2" xfId="14560"/>
    <cellStyle name="20% - Accent3 2 2 2 8 2 2 2" xfId="24536"/>
    <cellStyle name="20% - Accent3 2 2 2 8 2 3" xfId="20343"/>
    <cellStyle name="20% - Accent3 2 2 2 8 2 3 2" xfId="24537"/>
    <cellStyle name="20% - Accent3 2 2 2 8 2 4" xfId="24538"/>
    <cellStyle name="20% - Accent3 2 2 2 8 3" xfId="5887"/>
    <cellStyle name="20% - Accent3 2 2 2 8 3 2" xfId="24539"/>
    <cellStyle name="20% - Accent3 2 2 2 8 4" xfId="11669"/>
    <cellStyle name="20% - Accent3 2 2 2 8 4 2" xfId="24540"/>
    <cellStyle name="20% - Accent3 2 2 2 8 5" xfId="17452"/>
    <cellStyle name="20% - Accent3 2 2 2 8 5 2" xfId="24541"/>
    <cellStyle name="20% - Accent3 2 2 2 8 6" xfId="24542"/>
    <cellStyle name="20% - Accent3 2 2 2 9" xfId="4724"/>
    <cellStyle name="20% - Accent3 2 2 2 9 2" xfId="13398"/>
    <cellStyle name="20% - Accent3 2 2 2 9 2 2" xfId="24543"/>
    <cellStyle name="20% - Accent3 2 2 2 9 3" xfId="19181"/>
    <cellStyle name="20% - Accent3 2 2 2 9 3 2" xfId="24544"/>
    <cellStyle name="20% - Accent3 2 2 2 9 4" xfId="24545"/>
    <cellStyle name="20% - Accent3 2 2 3" xfId="104"/>
    <cellStyle name="20% - Accent3 2 2 3 10" xfId="10517"/>
    <cellStyle name="20% - Accent3 2 2 3 10 2" xfId="24546"/>
    <cellStyle name="20% - Accent3 2 2 3 11" xfId="16300"/>
    <cellStyle name="20% - Accent3 2 2 3 11 2" xfId="24547"/>
    <cellStyle name="20% - Accent3 2 2 3 12" xfId="24548"/>
    <cellStyle name="20% - Accent3 2 2 3 2" xfId="105"/>
    <cellStyle name="20% - Accent3 2 2 3 2 10" xfId="16301"/>
    <cellStyle name="20% - Accent3 2 2 3 2 10 2" xfId="24549"/>
    <cellStyle name="20% - Accent3 2 2 3 2 11" xfId="24550"/>
    <cellStyle name="20% - Accent3 2 2 3 2 2" xfId="106"/>
    <cellStyle name="20% - Accent3 2 2 3 2 2 2" xfId="1844"/>
    <cellStyle name="20% - Accent3 2 2 3 2 2 2 2" xfId="9330"/>
    <cellStyle name="20% - Accent3 2 2 3 2 2 2 2 2" xfId="15112"/>
    <cellStyle name="20% - Accent3 2 2 3 2 2 2 2 2 2" xfId="24551"/>
    <cellStyle name="20% - Accent3 2 2 3 2 2 2 2 3" xfId="20895"/>
    <cellStyle name="20% - Accent3 2 2 3 2 2 2 2 3 2" xfId="24552"/>
    <cellStyle name="20% - Accent3 2 2 3 2 2 2 2 4" xfId="24553"/>
    <cellStyle name="20% - Accent3 2 2 3 2 2 2 3" xfId="6439"/>
    <cellStyle name="20% - Accent3 2 2 3 2 2 2 3 2" xfId="24554"/>
    <cellStyle name="20% - Accent3 2 2 3 2 2 2 4" xfId="12221"/>
    <cellStyle name="20% - Accent3 2 2 3 2 2 2 4 2" xfId="24555"/>
    <cellStyle name="20% - Accent3 2 2 3 2 2 2 5" xfId="18004"/>
    <cellStyle name="20% - Accent3 2 2 3 2 2 2 5 2" xfId="24556"/>
    <cellStyle name="20% - Accent3 2 2 3 2 2 2 6" xfId="24557"/>
    <cellStyle name="20% - Accent3 2 2 3 2 2 3" xfId="4736"/>
    <cellStyle name="20% - Accent3 2 2 3 2 2 3 2" xfId="13410"/>
    <cellStyle name="20% - Accent3 2 2 3 2 2 3 2 2" xfId="24558"/>
    <cellStyle name="20% - Accent3 2 2 3 2 2 3 3" xfId="19193"/>
    <cellStyle name="20% - Accent3 2 2 3 2 2 3 3 2" xfId="24559"/>
    <cellStyle name="20% - Accent3 2 2 3 2 2 3 4" xfId="24560"/>
    <cellStyle name="20% - Accent3 2 2 3 2 2 4" xfId="7628"/>
    <cellStyle name="20% - Accent3 2 2 3 2 2 4 2" xfId="24561"/>
    <cellStyle name="20% - Accent3 2 2 3 2 2 5" xfId="3547"/>
    <cellStyle name="20% - Accent3 2 2 3 2 2 5 2" xfId="24562"/>
    <cellStyle name="20% - Accent3 2 2 3 2 2 6" xfId="10519"/>
    <cellStyle name="20% - Accent3 2 2 3 2 2 6 2" xfId="24563"/>
    <cellStyle name="20% - Accent3 2 2 3 2 2 7" xfId="16302"/>
    <cellStyle name="20% - Accent3 2 2 3 2 2 7 2" xfId="24564"/>
    <cellStyle name="20% - Accent3 2 2 3 2 2 8" xfId="24565"/>
    <cellStyle name="20% - Accent3 2 2 3 2 3" xfId="954"/>
    <cellStyle name="20% - Accent3 2 2 3 2 3 2" xfId="2658"/>
    <cellStyle name="20% - Accent3 2 2 3 2 3 2 2" xfId="10144"/>
    <cellStyle name="20% - Accent3 2 2 3 2 3 2 2 2" xfId="15926"/>
    <cellStyle name="20% - Accent3 2 2 3 2 3 2 2 2 2" xfId="24566"/>
    <cellStyle name="20% - Accent3 2 2 3 2 3 2 2 3" xfId="21709"/>
    <cellStyle name="20% - Accent3 2 2 3 2 3 2 2 3 2" xfId="24567"/>
    <cellStyle name="20% - Accent3 2 2 3 2 3 2 2 4" xfId="24568"/>
    <cellStyle name="20% - Accent3 2 2 3 2 3 2 3" xfId="7253"/>
    <cellStyle name="20% - Accent3 2 2 3 2 3 2 3 2" xfId="24569"/>
    <cellStyle name="20% - Accent3 2 2 3 2 3 2 4" xfId="13035"/>
    <cellStyle name="20% - Accent3 2 2 3 2 3 2 4 2" xfId="24570"/>
    <cellStyle name="20% - Accent3 2 2 3 2 3 2 5" xfId="18818"/>
    <cellStyle name="20% - Accent3 2 2 3 2 3 2 5 2" xfId="24571"/>
    <cellStyle name="20% - Accent3 2 2 3 2 3 2 6" xfId="24572"/>
    <cellStyle name="20% - Accent3 2 2 3 2 3 3" xfId="5550"/>
    <cellStyle name="20% - Accent3 2 2 3 2 3 3 2" xfId="14224"/>
    <cellStyle name="20% - Accent3 2 2 3 2 3 3 2 2" xfId="24573"/>
    <cellStyle name="20% - Accent3 2 2 3 2 3 3 3" xfId="20007"/>
    <cellStyle name="20% - Accent3 2 2 3 2 3 3 3 2" xfId="24574"/>
    <cellStyle name="20% - Accent3 2 2 3 2 3 3 4" xfId="24575"/>
    <cellStyle name="20% - Accent3 2 2 3 2 3 4" xfId="8442"/>
    <cellStyle name="20% - Accent3 2 2 3 2 3 4 2" xfId="24576"/>
    <cellStyle name="20% - Accent3 2 2 3 2 3 5" xfId="4361"/>
    <cellStyle name="20% - Accent3 2 2 3 2 3 5 2" xfId="24577"/>
    <cellStyle name="20% - Accent3 2 2 3 2 3 6" xfId="11333"/>
    <cellStyle name="20% - Accent3 2 2 3 2 3 6 2" xfId="24578"/>
    <cellStyle name="20% - Accent3 2 2 3 2 3 7" xfId="17116"/>
    <cellStyle name="20% - Accent3 2 2 3 2 3 7 2" xfId="24579"/>
    <cellStyle name="20% - Accent3 2 2 3 2 3 8" xfId="24580"/>
    <cellStyle name="20% - Accent3 2 2 3 2 4" xfId="1843"/>
    <cellStyle name="20% - Accent3 2 2 3 2 4 2" xfId="6438"/>
    <cellStyle name="20% - Accent3 2 2 3 2 4 2 2" xfId="15111"/>
    <cellStyle name="20% - Accent3 2 2 3 2 4 2 2 2" xfId="24581"/>
    <cellStyle name="20% - Accent3 2 2 3 2 4 2 3" xfId="20894"/>
    <cellStyle name="20% - Accent3 2 2 3 2 4 2 3 2" xfId="24582"/>
    <cellStyle name="20% - Accent3 2 2 3 2 4 2 4" xfId="24583"/>
    <cellStyle name="20% - Accent3 2 2 3 2 4 3" xfId="9329"/>
    <cellStyle name="20% - Accent3 2 2 3 2 4 3 2" xfId="24584"/>
    <cellStyle name="20% - Accent3 2 2 3 2 4 4" xfId="3546"/>
    <cellStyle name="20% - Accent3 2 2 3 2 4 4 2" xfId="24585"/>
    <cellStyle name="20% - Accent3 2 2 3 2 4 5" xfId="12220"/>
    <cellStyle name="20% - Accent3 2 2 3 2 4 5 2" xfId="24586"/>
    <cellStyle name="20% - Accent3 2 2 3 2 4 6" xfId="18003"/>
    <cellStyle name="20% - Accent3 2 2 3 2 4 6 2" xfId="24587"/>
    <cellStyle name="20% - Accent3 2 2 3 2 4 7" xfId="24588"/>
    <cellStyle name="20% - Accent3 2 2 3 2 5" xfId="1408"/>
    <cellStyle name="20% - Accent3 2 2 3 2 5 2" xfId="8894"/>
    <cellStyle name="20% - Accent3 2 2 3 2 5 2 2" xfId="14676"/>
    <cellStyle name="20% - Accent3 2 2 3 2 5 2 2 2" xfId="24589"/>
    <cellStyle name="20% - Accent3 2 2 3 2 5 2 3" xfId="20459"/>
    <cellStyle name="20% - Accent3 2 2 3 2 5 2 3 2" xfId="24590"/>
    <cellStyle name="20% - Accent3 2 2 3 2 5 2 4" xfId="24591"/>
    <cellStyle name="20% - Accent3 2 2 3 2 5 3" xfId="6003"/>
    <cellStyle name="20% - Accent3 2 2 3 2 5 3 2" xfId="24592"/>
    <cellStyle name="20% - Accent3 2 2 3 2 5 4" xfId="11785"/>
    <cellStyle name="20% - Accent3 2 2 3 2 5 4 2" xfId="24593"/>
    <cellStyle name="20% - Accent3 2 2 3 2 5 5" xfId="17568"/>
    <cellStyle name="20% - Accent3 2 2 3 2 5 5 2" xfId="24594"/>
    <cellStyle name="20% - Accent3 2 2 3 2 5 6" xfId="24595"/>
    <cellStyle name="20% - Accent3 2 2 3 2 6" xfId="4735"/>
    <cellStyle name="20% - Accent3 2 2 3 2 6 2" xfId="13409"/>
    <cellStyle name="20% - Accent3 2 2 3 2 6 2 2" xfId="24596"/>
    <cellStyle name="20% - Accent3 2 2 3 2 6 3" xfId="19192"/>
    <cellStyle name="20% - Accent3 2 2 3 2 6 3 2" xfId="24597"/>
    <cellStyle name="20% - Accent3 2 2 3 2 6 4" xfId="24598"/>
    <cellStyle name="20% - Accent3 2 2 3 2 7" xfId="7627"/>
    <cellStyle name="20% - Accent3 2 2 3 2 7 2" xfId="24599"/>
    <cellStyle name="20% - Accent3 2 2 3 2 8" xfId="3111"/>
    <cellStyle name="20% - Accent3 2 2 3 2 8 2" xfId="24600"/>
    <cellStyle name="20% - Accent3 2 2 3 2 9" xfId="10518"/>
    <cellStyle name="20% - Accent3 2 2 3 2 9 2" xfId="24601"/>
    <cellStyle name="20% - Accent3 2 2 3 3" xfId="107"/>
    <cellStyle name="20% - Accent3 2 2 3 3 2" xfId="1845"/>
    <cellStyle name="20% - Accent3 2 2 3 3 2 2" xfId="9331"/>
    <cellStyle name="20% - Accent3 2 2 3 3 2 2 2" xfId="15113"/>
    <cellStyle name="20% - Accent3 2 2 3 3 2 2 2 2" xfId="24602"/>
    <cellStyle name="20% - Accent3 2 2 3 3 2 2 3" xfId="20896"/>
    <cellStyle name="20% - Accent3 2 2 3 3 2 2 3 2" xfId="24603"/>
    <cellStyle name="20% - Accent3 2 2 3 3 2 2 4" xfId="24604"/>
    <cellStyle name="20% - Accent3 2 2 3 3 2 3" xfId="6440"/>
    <cellStyle name="20% - Accent3 2 2 3 3 2 3 2" xfId="24605"/>
    <cellStyle name="20% - Accent3 2 2 3 3 2 4" xfId="12222"/>
    <cellStyle name="20% - Accent3 2 2 3 3 2 4 2" xfId="24606"/>
    <cellStyle name="20% - Accent3 2 2 3 3 2 5" xfId="18005"/>
    <cellStyle name="20% - Accent3 2 2 3 3 2 5 2" xfId="24607"/>
    <cellStyle name="20% - Accent3 2 2 3 3 2 6" xfId="24608"/>
    <cellStyle name="20% - Accent3 2 2 3 3 3" xfId="4737"/>
    <cellStyle name="20% - Accent3 2 2 3 3 3 2" xfId="13411"/>
    <cellStyle name="20% - Accent3 2 2 3 3 3 2 2" xfId="24609"/>
    <cellStyle name="20% - Accent3 2 2 3 3 3 3" xfId="19194"/>
    <cellStyle name="20% - Accent3 2 2 3 3 3 3 2" xfId="24610"/>
    <cellStyle name="20% - Accent3 2 2 3 3 3 4" xfId="24611"/>
    <cellStyle name="20% - Accent3 2 2 3 3 4" xfId="7629"/>
    <cellStyle name="20% - Accent3 2 2 3 3 4 2" xfId="24612"/>
    <cellStyle name="20% - Accent3 2 2 3 3 5" xfId="3548"/>
    <cellStyle name="20% - Accent3 2 2 3 3 5 2" xfId="24613"/>
    <cellStyle name="20% - Accent3 2 2 3 3 6" xfId="10520"/>
    <cellStyle name="20% - Accent3 2 2 3 3 6 2" xfId="24614"/>
    <cellStyle name="20% - Accent3 2 2 3 3 7" xfId="16303"/>
    <cellStyle name="20% - Accent3 2 2 3 3 7 2" xfId="24615"/>
    <cellStyle name="20% - Accent3 2 2 3 3 8" xfId="24616"/>
    <cellStyle name="20% - Accent3 2 2 3 4" xfId="953"/>
    <cellStyle name="20% - Accent3 2 2 3 4 2" xfId="2657"/>
    <cellStyle name="20% - Accent3 2 2 3 4 2 2" xfId="10143"/>
    <cellStyle name="20% - Accent3 2 2 3 4 2 2 2" xfId="15925"/>
    <cellStyle name="20% - Accent3 2 2 3 4 2 2 2 2" xfId="24617"/>
    <cellStyle name="20% - Accent3 2 2 3 4 2 2 3" xfId="21708"/>
    <cellStyle name="20% - Accent3 2 2 3 4 2 2 3 2" xfId="24618"/>
    <cellStyle name="20% - Accent3 2 2 3 4 2 2 4" xfId="24619"/>
    <cellStyle name="20% - Accent3 2 2 3 4 2 3" xfId="7252"/>
    <cellStyle name="20% - Accent3 2 2 3 4 2 3 2" xfId="24620"/>
    <cellStyle name="20% - Accent3 2 2 3 4 2 4" xfId="13034"/>
    <cellStyle name="20% - Accent3 2 2 3 4 2 4 2" xfId="24621"/>
    <cellStyle name="20% - Accent3 2 2 3 4 2 5" xfId="18817"/>
    <cellStyle name="20% - Accent3 2 2 3 4 2 5 2" xfId="24622"/>
    <cellStyle name="20% - Accent3 2 2 3 4 2 6" xfId="24623"/>
    <cellStyle name="20% - Accent3 2 2 3 4 3" xfId="5549"/>
    <cellStyle name="20% - Accent3 2 2 3 4 3 2" xfId="14223"/>
    <cellStyle name="20% - Accent3 2 2 3 4 3 2 2" xfId="24624"/>
    <cellStyle name="20% - Accent3 2 2 3 4 3 3" xfId="20006"/>
    <cellStyle name="20% - Accent3 2 2 3 4 3 3 2" xfId="24625"/>
    <cellStyle name="20% - Accent3 2 2 3 4 3 4" xfId="24626"/>
    <cellStyle name="20% - Accent3 2 2 3 4 4" xfId="8441"/>
    <cellStyle name="20% - Accent3 2 2 3 4 4 2" xfId="24627"/>
    <cellStyle name="20% - Accent3 2 2 3 4 5" xfId="4360"/>
    <cellStyle name="20% - Accent3 2 2 3 4 5 2" xfId="24628"/>
    <cellStyle name="20% - Accent3 2 2 3 4 6" xfId="11332"/>
    <cellStyle name="20% - Accent3 2 2 3 4 6 2" xfId="24629"/>
    <cellStyle name="20% - Accent3 2 2 3 4 7" xfId="17115"/>
    <cellStyle name="20% - Accent3 2 2 3 4 7 2" xfId="24630"/>
    <cellStyle name="20% - Accent3 2 2 3 4 8" xfId="24631"/>
    <cellStyle name="20% - Accent3 2 2 3 5" xfId="1842"/>
    <cellStyle name="20% - Accent3 2 2 3 5 2" xfId="6437"/>
    <cellStyle name="20% - Accent3 2 2 3 5 2 2" xfId="15110"/>
    <cellStyle name="20% - Accent3 2 2 3 5 2 2 2" xfId="24632"/>
    <cellStyle name="20% - Accent3 2 2 3 5 2 3" xfId="20893"/>
    <cellStyle name="20% - Accent3 2 2 3 5 2 3 2" xfId="24633"/>
    <cellStyle name="20% - Accent3 2 2 3 5 2 4" xfId="24634"/>
    <cellStyle name="20% - Accent3 2 2 3 5 3" xfId="9328"/>
    <cellStyle name="20% - Accent3 2 2 3 5 3 2" xfId="24635"/>
    <cellStyle name="20% - Accent3 2 2 3 5 4" xfId="3545"/>
    <cellStyle name="20% - Accent3 2 2 3 5 4 2" xfId="24636"/>
    <cellStyle name="20% - Accent3 2 2 3 5 5" xfId="12219"/>
    <cellStyle name="20% - Accent3 2 2 3 5 5 2" xfId="24637"/>
    <cellStyle name="20% - Accent3 2 2 3 5 6" xfId="18002"/>
    <cellStyle name="20% - Accent3 2 2 3 5 6 2" xfId="24638"/>
    <cellStyle name="20% - Accent3 2 2 3 5 7" xfId="24639"/>
    <cellStyle name="20% - Accent3 2 2 3 6" xfId="1407"/>
    <cellStyle name="20% - Accent3 2 2 3 6 2" xfId="8893"/>
    <cellStyle name="20% - Accent3 2 2 3 6 2 2" xfId="14675"/>
    <cellStyle name="20% - Accent3 2 2 3 6 2 2 2" xfId="24640"/>
    <cellStyle name="20% - Accent3 2 2 3 6 2 3" xfId="20458"/>
    <cellStyle name="20% - Accent3 2 2 3 6 2 3 2" xfId="24641"/>
    <cellStyle name="20% - Accent3 2 2 3 6 2 4" xfId="24642"/>
    <cellStyle name="20% - Accent3 2 2 3 6 3" xfId="6002"/>
    <cellStyle name="20% - Accent3 2 2 3 6 3 2" xfId="24643"/>
    <cellStyle name="20% - Accent3 2 2 3 6 4" xfId="11784"/>
    <cellStyle name="20% - Accent3 2 2 3 6 4 2" xfId="24644"/>
    <cellStyle name="20% - Accent3 2 2 3 6 5" xfId="17567"/>
    <cellStyle name="20% - Accent3 2 2 3 6 5 2" xfId="24645"/>
    <cellStyle name="20% - Accent3 2 2 3 6 6" xfId="24646"/>
    <cellStyle name="20% - Accent3 2 2 3 7" xfId="4734"/>
    <cellStyle name="20% - Accent3 2 2 3 7 2" xfId="13408"/>
    <cellStyle name="20% - Accent3 2 2 3 7 2 2" xfId="24647"/>
    <cellStyle name="20% - Accent3 2 2 3 7 3" xfId="19191"/>
    <cellStyle name="20% - Accent3 2 2 3 7 3 2" xfId="24648"/>
    <cellStyle name="20% - Accent3 2 2 3 7 4" xfId="24649"/>
    <cellStyle name="20% - Accent3 2 2 3 8" xfId="7626"/>
    <cellStyle name="20% - Accent3 2 2 3 8 2" xfId="24650"/>
    <cellStyle name="20% - Accent3 2 2 3 9" xfId="3110"/>
    <cellStyle name="20% - Accent3 2 2 3 9 2" xfId="24651"/>
    <cellStyle name="20% - Accent3 2 2 4" xfId="108"/>
    <cellStyle name="20% - Accent3 2 2 4 10" xfId="16304"/>
    <cellStyle name="20% - Accent3 2 2 4 10 2" xfId="24652"/>
    <cellStyle name="20% - Accent3 2 2 4 11" xfId="24653"/>
    <cellStyle name="20% - Accent3 2 2 4 2" xfId="109"/>
    <cellStyle name="20% - Accent3 2 2 4 2 2" xfId="1847"/>
    <cellStyle name="20% - Accent3 2 2 4 2 2 2" xfId="9333"/>
    <cellStyle name="20% - Accent3 2 2 4 2 2 2 2" xfId="15115"/>
    <cellStyle name="20% - Accent3 2 2 4 2 2 2 2 2" xfId="24654"/>
    <cellStyle name="20% - Accent3 2 2 4 2 2 2 3" xfId="20898"/>
    <cellStyle name="20% - Accent3 2 2 4 2 2 2 3 2" xfId="24655"/>
    <cellStyle name="20% - Accent3 2 2 4 2 2 2 4" xfId="24656"/>
    <cellStyle name="20% - Accent3 2 2 4 2 2 3" xfId="6442"/>
    <cellStyle name="20% - Accent3 2 2 4 2 2 3 2" xfId="24657"/>
    <cellStyle name="20% - Accent3 2 2 4 2 2 4" xfId="12224"/>
    <cellStyle name="20% - Accent3 2 2 4 2 2 4 2" xfId="24658"/>
    <cellStyle name="20% - Accent3 2 2 4 2 2 5" xfId="18007"/>
    <cellStyle name="20% - Accent3 2 2 4 2 2 5 2" xfId="24659"/>
    <cellStyle name="20% - Accent3 2 2 4 2 2 6" xfId="24660"/>
    <cellStyle name="20% - Accent3 2 2 4 2 3" xfId="4739"/>
    <cellStyle name="20% - Accent3 2 2 4 2 3 2" xfId="13413"/>
    <cellStyle name="20% - Accent3 2 2 4 2 3 2 2" xfId="24661"/>
    <cellStyle name="20% - Accent3 2 2 4 2 3 3" xfId="19196"/>
    <cellStyle name="20% - Accent3 2 2 4 2 3 3 2" xfId="24662"/>
    <cellStyle name="20% - Accent3 2 2 4 2 3 4" xfId="24663"/>
    <cellStyle name="20% - Accent3 2 2 4 2 4" xfId="7631"/>
    <cellStyle name="20% - Accent3 2 2 4 2 4 2" xfId="24664"/>
    <cellStyle name="20% - Accent3 2 2 4 2 5" xfId="3550"/>
    <cellStyle name="20% - Accent3 2 2 4 2 5 2" xfId="24665"/>
    <cellStyle name="20% - Accent3 2 2 4 2 6" xfId="10522"/>
    <cellStyle name="20% - Accent3 2 2 4 2 6 2" xfId="24666"/>
    <cellStyle name="20% - Accent3 2 2 4 2 7" xfId="16305"/>
    <cellStyle name="20% - Accent3 2 2 4 2 7 2" xfId="24667"/>
    <cellStyle name="20% - Accent3 2 2 4 2 8" xfId="24668"/>
    <cellStyle name="20% - Accent3 2 2 4 3" xfId="955"/>
    <cellStyle name="20% - Accent3 2 2 4 3 2" xfId="2659"/>
    <cellStyle name="20% - Accent3 2 2 4 3 2 2" xfId="10145"/>
    <cellStyle name="20% - Accent3 2 2 4 3 2 2 2" xfId="15927"/>
    <cellStyle name="20% - Accent3 2 2 4 3 2 2 2 2" xfId="24669"/>
    <cellStyle name="20% - Accent3 2 2 4 3 2 2 3" xfId="21710"/>
    <cellStyle name="20% - Accent3 2 2 4 3 2 2 3 2" xfId="24670"/>
    <cellStyle name="20% - Accent3 2 2 4 3 2 2 4" xfId="24671"/>
    <cellStyle name="20% - Accent3 2 2 4 3 2 3" xfId="7254"/>
    <cellStyle name="20% - Accent3 2 2 4 3 2 3 2" xfId="24672"/>
    <cellStyle name="20% - Accent3 2 2 4 3 2 4" xfId="13036"/>
    <cellStyle name="20% - Accent3 2 2 4 3 2 4 2" xfId="24673"/>
    <cellStyle name="20% - Accent3 2 2 4 3 2 5" xfId="18819"/>
    <cellStyle name="20% - Accent3 2 2 4 3 2 5 2" xfId="24674"/>
    <cellStyle name="20% - Accent3 2 2 4 3 2 6" xfId="24675"/>
    <cellStyle name="20% - Accent3 2 2 4 3 3" xfId="5551"/>
    <cellStyle name="20% - Accent3 2 2 4 3 3 2" xfId="14225"/>
    <cellStyle name="20% - Accent3 2 2 4 3 3 2 2" xfId="24676"/>
    <cellStyle name="20% - Accent3 2 2 4 3 3 3" xfId="20008"/>
    <cellStyle name="20% - Accent3 2 2 4 3 3 3 2" xfId="24677"/>
    <cellStyle name="20% - Accent3 2 2 4 3 3 4" xfId="24678"/>
    <cellStyle name="20% - Accent3 2 2 4 3 4" xfId="8443"/>
    <cellStyle name="20% - Accent3 2 2 4 3 4 2" xfId="24679"/>
    <cellStyle name="20% - Accent3 2 2 4 3 5" xfId="4362"/>
    <cellStyle name="20% - Accent3 2 2 4 3 5 2" xfId="24680"/>
    <cellStyle name="20% - Accent3 2 2 4 3 6" xfId="11334"/>
    <cellStyle name="20% - Accent3 2 2 4 3 6 2" xfId="24681"/>
    <cellStyle name="20% - Accent3 2 2 4 3 7" xfId="17117"/>
    <cellStyle name="20% - Accent3 2 2 4 3 7 2" xfId="24682"/>
    <cellStyle name="20% - Accent3 2 2 4 3 8" xfId="24683"/>
    <cellStyle name="20% - Accent3 2 2 4 4" xfId="1846"/>
    <cellStyle name="20% - Accent3 2 2 4 4 2" xfId="6441"/>
    <cellStyle name="20% - Accent3 2 2 4 4 2 2" xfId="15114"/>
    <cellStyle name="20% - Accent3 2 2 4 4 2 2 2" xfId="24684"/>
    <cellStyle name="20% - Accent3 2 2 4 4 2 3" xfId="20897"/>
    <cellStyle name="20% - Accent3 2 2 4 4 2 3 2" xfId="24685"/>
    <cellStyle name="20% - Accent3 2 2 4 4 2 4" xfId="24686"/>
    <cellStyle name="20% - Accent3 2 2 4 4 3" xfId="9332"/>
    <cellStyle name="20% - Accent3 2 2 4 4 3 2" xfId="24687"/>
    <cellStyle name="20% - Accent3 2 2 4 4 4" xfId="3549"/>
    <cellStyle name="20% - Accent3 2 2 4 4 4 2" xfId="24688"/>
    <cellStyle name="20% - Accent3 2 2 4 4 5" xfId="12223"/>
    <cellStyle name="20% - Accent3 2 2 4 4 5 2" xfId="24689"/>
    <cellStyle name="20% - Accent3 2 2 4 4 6" xfId="18006"/>
    <cellStyle name="20% - Accent3 2 2 4 4 6 2" xfId="24690"/>
    <cellStyle name="20% - Accent3 2 2 4 4 7" xfId="24691"/>
    <cellStyle name="20% - Accent3 2 2 4 5" xfId="1409"/>
    <cellStyle name="20% - Accent3 2 2 4 5 2" xfId="8895"/>
    <cellStyle name="20% - Accent3 2 2 4 5 2 2" xfId="14677"/>
    <cellStyle name="20% - Accent3 2 2 4 5 2 2 2" xfId="24692"/>
    <cellStyle name="20% - Accent3 2 2 4 5 2 3" xfId="20460"/>
    <cellStyle name="20% - Accent3 2 2 4 5 2 3 2" xfId="24693"/>
    <cellStyle name="20% - Accent3 2 2 4 5 2 4" xfId="24694"/>
    <cellStyle name="20% - Accent3 2 2 4 5 3" xfId="6004"/>
    <cellStyle name="20% - Accent3 2 2 4 5 3 2" xfId="24695"/>
    <cellStyle name="20% - Accent3 2 2 4 5 4" xfId="11786"/>
    <cellStyle name="20% - Accent3 2 2 4 5 4 2" xfId="24696"/>
    <cellStyle name="20% - Accent3 2 2 4 5 5" xfId="17569"/>
    <cellStyle name="20% - Accent3 2 2 4 5 5 2" xfId="24697"/>
    <cellStyle name="20% - Accent3 2 2 4 5 6" xfId="24698"/>
    <cellStyle name="20% - Accent3 2 2 4 6" xfId="4738"/>
    <cellStyle name="20% - Accent3 2 2 4 6 2" xfId="13412"/>
    <cellStyle name="20% - Accent3 2 2 4 6 2 2" xfId="24699"/>
    <cellStyle name="20% - Accent3 2 2 4 6 3" xfId="19195"/>
    <cellStyle name="20% - Accent3 2 2 4 6 3 2" xfId="24700"/>
    <cellStyle name="20% - Accent3 2 2 4 6 4" xfId="24701"/>
    <cellStyle name="20% - Accent3 2 2 4 7" xfId="7630"/>
    <cellStyle name="20% - Accent3 2 2 4 7 2" xfId="24702"/>
    <cellStyle name="20% - Accent3 2 2 4 8" xfId="3112"/>
    <cellStyle name="20% - Accent3 2 2 4 8 2" xfId="24703"/>
    <cellStyle name="20% - Accent3 2 2 4 9" xfId="10521"/>
    <cellStyle name="20% - Accent3 2 2 4 9 2" xfId="24704"/>
    <cellStyle name="20% - Accent3 2 2 5" xfId="110"/>
    <cellStyle name="20% - Accent3 2 2 5 10" xfId="16306"/>
    <cellStyle name="20% - Accent3 2 2 5 10 2" xfId="24705"/>
    <cellStyle name="20% - Accent3 2 2 5 11" xfId="24706"/>
    <cellStyle name="20% - Accent3 2 2 5 2" xfId="111"/>
    <cellStyle name="20% - Accent3 2 2 5 2 2" xfId="1849"/>
    <cellStyle name="20% - Accent3 2 2 5 2 2 2" xfId="9335"/>
    <cellStyle name="20% - Accent3 2 2 5 2 2 2 2" xfId="15117"/>
    <cellStyle name="20% - Accent3 2 2 5 2 2 2 2 2" xfId="24707"/>
    <cellStyle name="20% - Accent3 2 2 5 2 2 2 3" xfId="20900"/>
    <cellStyle name="20% - Accent3 2 2 5 2 2 2 3 2" xfId="24708"/>
    <cellStyle name="20% - Accent3 2 2 5 2 2 2 4" xfId="24709"/>
    <cellStyle name="20% - Accent3 2 2 5 2 2 3" xfId="6444"/>
    <cellStyle name="20% - Accent3 2 2 5 2 2 3 2" xfId="24710"/>
    <cellStyle name="20% - Accent3 2 2 5 2 2 4" xfId="12226"/>
    <cellStyle name="20% - Accent3 2 2 5 2 2 4 2" xfId="24711"/>
    <cellStyle name="20% - Accent3 2 2 5 2 2 5" xfId="18009"/>
    <cellStyle name="20% - Accent3 2 2 5 2 2 5 2" xfId="24712"/>
    <cellStyle name="20% - Accent3 2 2 5 2 2 6" xfId="24713"/>
    <cellStyle name="20% - Accent3 2 2 5 2 3" xfId="4741"/>
    <cellStyle name="20% - Accent3 2 2 5 2 3 2" xfId="13415"/>
    <cellStyle name="20% - Accent3 2 2 5 2 3 2 2" xfId="24714"/>
    <cellStyle name="20% - Accent3 2 2 5 2 3 3" xfId="19198"/>
    <cellStyle name="20% - Accent3 2 2 5 2 3 3 2" xfId="24715"/>
    <cellStyle name="20% - Accent3 2 2 5 2 3 4" xfId="24716"/>
    <cellStyle name="20% - Accent3 2 2 5 2 4" xfId="7633"/>
    <cellStyle name="20% - Accent3 2 2 5 2 4 2" xfId="24717"/>
    <cellStyle name="20% - Accent3 2 2 5 2 5" xfId="3552"/>
    <cellStyle name="20% - Accent3 2 2 5 2 5 2" xfId="24718"/>
    <cellStyle name="20% - Accent3 2 2 5 2 6" xfId="10524"/>
    <cellStyle name="20% - Accent3 2 2 5 2 6 2" xfId="24719"/>
    <cellStyle name="20% - Accent3 2 2 5 2 7" xfId="16307"/>
    <cellStyle name="20% - Accent3 2 2 5 2 7 2" xfId="24720"/>
    <cellStyle name="20% - Accent3 2 2 5 2 8" xfId="24721"/>
    <cellStyle name="20% - Accent3 2 2 5 3" xfId="956"/>
    <cellStyle name="20% - Accent3 2 2 5 3 2" xfId="2660"/>
    <cellStyle name="20% - Accent3 2 2 5 3 2 2" xfId="10146"/>
    <cellStyle name="20% - Accent3 2 2 5 3 2 2 2" xfId="15928"/>
    <cellStyle name="20% - Accent3 2 2 5 3 2 2 2 2" xfId="24722"/>
    <cellStyle name="20% - Accent3 2 2 5 3 2 2 3" xfId="21711"/>
    <cellStyle name="20% - Accent3 2 2 5 3 2 2 3 2" xfId="24723"/>
    <cellStyle name="20% - Accent3 2 2 5 3 2 2 4" xfId="24724"/>
    <cellStyle name="20% - Accent3 2 2 5 3 2 3" xfId="7255"/>
    <cellStyle name="20% - Accent3 2 2 5 3 2 3 2" xfId="24725"/>
    <cellStyle name="20% - Accent3 2 2 5 3 2 4" xfId="13037"/>
    <cellStyle name="20% - Accent3 2 2 5 3 2 4 2" xfId="24726"/>
    <cellStyle name="20% - Accent3 2 2 5 3 2 5" xfId="18820"/>
    <cellStyle name="20% - Accent3 2 2 5 3 2 5 2" xfId="24727"/>
    <cellStyle name="20% - Accent3 2 2 5 3 2 6" xfId="24728"/>
    <cellStyle name="20% - Accent3 2 2 5 3 3" xfId="5552"/>
    <cellStyle name="20% - Accent3 2 2 5 3 3 2" xfId="14226"/>
    <cellStyle name="20% - Accent3 2 2 5 3 3 2 2" xfId="24729"/>
    <cellStyle name="20% - Accent3 2 2 5 3 3 3" xfId="20009"/>
    <cellStyle name="20% - Accent3 2 2 5 3 3 3 2" xfId="24730"/>
    <cellStyle name="20% - Accent3 2 2 5 3 3 4" xfId="24731"/>
    <cellStyle name="20% - Accent3 2 2 5 3 4" xfId="8444"/>
    <cellStyle name="20% - Accent3 2 2 5 3 4 2" xfId="24732"/>
    <cellStyle name="20% - Accent3 2 2 5 3 5" xfId="4363"/>
    <cellStyle name="20% - Accent3 2 2 5 3 5 2" xfId="24733"/>
    <cellStyle name="20% - Accent3 2 2 5 3 6" xfId="11335"/>
    <cellStyle name="20% - Accent3 2 2 5 3 6 2" xfId="24734"/>
    <cellStyle name="20% - Accent3 2 2 5 3 7" xfId="17118"/>
    <cellStyle name="20% - Accent3 2 2 5 3 7 2" xfId="24735"/>
    <cellStyle name="20% - Accent3 2 2 5 3 8" xfId="24736"/>
    <cellStyle name="20% - Accent3 2 2 5 4" xfId="1848"/>
    <cellStyle name="20% - Accent3 2 2 5 4 2" xfId="6443"/>
    <cellStyle name="20% - Accent3 2 2 5 4 2 2" xfId="15116"/>
    <cellStyle name="20% - Accent3 2 2 5 4 2 2 2" xfId="24737"/>
    <cellStyle name="20% - Accent3 2 2 5 4 2 3" xfId="20899"/>
    <cellStyle name="20% - Accent3 2 2 5 4 2 3 2" xfId="24738"/>
    <cellStyle name="20% - Accent3 2 2 5 4 2 4" xfId="24739"/>
    <cellStyle name="20% - Accent3 2 2 5 4 3" xfId="9334"/>
    <cellStyle name="20% - Accent3 2 2 5 4 3 2" xfId="24740"/>
    <cellStyle name="20% - Accent3 2 2 5 4 4" xfId="3551"/>
    <cellStyle name="20% - Accent3 2 2 5 4 4 2" xfId="24741"/>
    <cellStyle name="20% - Accent3 2 2 5 4 5" xfId="12225"/>
    <cellStyle name="20% - Accent3 2 2 5 4 5 2" xfId="24742"/>
    <cellStyle name="20% - Accent3 2 2 5 4 6" xfId="18008"/>
    <cellStyle name="20% - Accent3 2 2 5 4 6 2" xfId="24743"/>
    <cellStyle name="20% - Accent3 2 2 5 4 7" xfId="24744"/>
    <cellStyle name="20% - Accent3 2 2 5 5" xfId="1410"/>
    <cellStyle name="20% - Accent3 2 2 5 5 2" xfId="8896"/>
    <cellStyle name="20% - Accent3 2 2 5 5 2 2" xfId="14678"/>
    <cellStyle name="20% - Accent3 2 2 5 5 2 2 2" xfId="24745"/>
    <cellStyle name="20% - Accent3 2 2 5 5 2 3" xfId="20461"/>
    <cellStyle name="20% - Accent3 2 2 5 5 2 3 2" xfId="24746"/>
    <cellStyle name="20% - Accent3 2 2 5 5 2 4" xfId="24747"/>
    <cellStyle name="20% - Accent3 2 2 5 5 3" xfId="6005"/>
    <cellStyle name="20% - Accent3 2 2 5 5 3 2" xfId="24748"/>
    <cellStyle name="20% - Accent3 2 2 5 5 4" xfId="11787"/>
    <cellStyle name="20% - Accent3 2 2 5 5 4 2" xfId="24749"/>
    <cellStyle name="20% - Accent3 2 2 5 5 5" xfId="17570"/>
    <cellStyle name="20% - Accent3 2 2 5 5 5 2" xfId="24750"/>
    <cellStyle name="20% - Accent3 2 2 5 5 6" xfId="24751"/>
    <cellStyle name="20% - Accent3 2 2 5 6" xfId="4740"/>
    <cellStyle name="20% - Accent3 2 2 5 6 2" xfId="13414"/>
    <cellStyle name="20% - Accent3 2 2 5 6 2 2" xfId="24752"/>
    <cellStyle name="20% - Accent3 2 2 5 6 3" xfId="19197"/>
    <cellStyle name="20% - Accent3 2 2 5 6 3 2" xfId="24753"/>
    <cellStyle name="20% - Accent3 2 2 5 6 4" xfId="24754"/>
    <cellStyle name="20% - Accent3 2 2 5 7" xfId="7632"/>
    <cellStyle name="20% - Accent3 2 2 5 7 2" xfId="24755"/>
    <cellStyle name="20% - Accent3 2 2 5 8" xfId="3113"/>
    <cellStyle name="20% - Accent3 2 2 5 8 2" xfId="24756"/>
    <cellStyle name="20% - Accent3 2 2 5 9" xfId="10523"/>
    <cellStyle name="20% - Accent3 2 2 5 9 2" xfId="24757"/>
    <cellStyle name="20% - Accent3 2 2 6" xfId="112"/>
    <cellStyle name="20% - Accent3 2 2 6 2" xfId="1850"/>
    <cellStyle name="20% - Accent3 2 2 6 2 2" xfId="6445"/>
    <cellStyle name="20% - Accent3 2 2 6 2 2 2" xfId="15118"/>
    <cellStyle name="20% - Accent3 2 2 6 2 2 2 2" xfId="24758"/>
    <cellStyle name="20% - Accent3 2 2 6 2 2 3" xfId="20901"/>
    <cellStyle name="20% - Accent3 2 2 6 2 2 3 2" xfId="24759"/>
    <cellStyle name="20% - Accent3 2 2 6 2 2 4" xfId="24760"/>
    <cellStyle name="20% - Accent3 2 2 6 2 3" xfId="9336"/>
    <cellStyle name="20% - Accent3 2 2 6 2 3 2" xfId="24761"/>
    <cellStyle name="20% - Accent3 2 2 6 2 4" xfId="3553"/>
    <cellStyle name="20% - Accent3 2 2 6 2 4 2" xfId="24762"/>
    <cellStyle name="20% - Accent3 2 2 6 2 5" xfId="12227"/>
    <cellStyle name="20% - Accent3 2 2 6 2 5 2" xfId="24763"/>
    <cellStyle name="20% - Accent3 2 2 6 2 6" xfId="18010"/>
    <cellStyle name="20% - Accent3 2 2 6 2 6 2" xfId="24764"/>
    <cellStyle name="20% - Accent3 2 2 6 2 7" xfId="24765"/>
    <cellStyle name="20% - Accent3 2 2 6 3" xfId="1401"/>
    <cellStyle name="20% - Accent3 2 2 6 3 2" xfId="8887"/>
    <cellStyle name="20% - Accent3 2 2 6 3 2 2" xfId="14669"/>
    <cellStyle name="20% - Accent3 2 2 6 3 2 2 2" xfId="24766"/>
    <cellStyle name="20% - Accent3 2 2 6 3 2 3" xfId="20452"/>
    <cellStyle name="20% - Accent3 2 2 6 3 2 3 2" xfId="24767"/>
    <cellStyle name="20% - Accent3 2 2 6 3 2 4" xfId="24768"/>
    <cellStyle name="20% - Accent3 2 2 6 3 3" xfId="5996"/>
    <cellStyle name="20% - Accent3 2 2 6 3 3 2" xfId="24769"/>
    <cellStyle name="20% - Accent3 2 2 6 3 4" xfId="11778"/>
    <cellStyle name="20% - Accent3 2 2 6 3 4 2" xfId="24770"/>
    <cellStyle name="20% - Accent3 2 2 6 3 5" xfId="17561"/>
    <cellStyle name="20% - Accent3 2 2 6 3 5 2" xfId="24771"/>
    <cellStyle name="20% - Accent3 2 2 6 3 6" xfId="24772"/>
    <cellStyle name="20% - Accent3 2 2 6 4" xfId="4742"/>
    <cellStyle name="20% - Accent3 2 2 6 4 2" xfId="13416"/>
    <cellStyle name="20% - Accent3 2 2 6 4 2 2" xfId="24773"/>
    <cellStyle name="20% - Accent3 2 2 6 4 3" xfId="19199"/>
    <cellStyle name="20% - Accent3 2 2 6 4 3 2" xfId="24774"/>
    <cellStyle name="20% - Accent3 2 2 6 4 4" xfId="24775"/>
    <cellStyle name="20% - Accent3 2 2 6 5" xfId="7634"/>
    <cellStyle name="20% - Accent3 2 2 6 5 2" xfId="24776"/>
    <cellStyle name="20% - Accent3 2 2 6 6" xfId="3104"/>
    <cellStyle name="20% - Accent3 2 2 6 6 2" xfId="24777"/>
    <cellStyle name="20% - Accent3 2 2 6 7" xfId="10525"/>
    <cellStyle name="20% - Accent3 2 2 6 7 2" xfId="24778"/>
    <cellStyle name="20% - Accent3 2 2 6 8" xfId="16308"/>
    <cellStyle name="20% - Accent3 2 2 6 8 2" xfId="24779"/>
    <cellStyle name="20% - Accent3 2 2 6 9" xfId="24780"/>
    <cellStyle name="20% - Accent3 2 2 7" xfId="864"/>
    <cellStyle name="20% - Accent3 2 2 7 2" xfId="2570"/>
    <cellStyle name="20% - Accent3 2 2 7 2 2" xfId="10056"/>
    <cellStyle name="20% - Accent3 2 2 7 2 2 2" xfId="15838"/>
    <cellStyle name="20% - Accent3 2 2 7 2 2 2 2" xfId="24781"/>
    <cellStyle name="20% - Accent3 2 2 7 2 2 3" xfId="21621"/>
    <cellStyle name="20% - Accent3 2 2 7 2 2 3 2" xfId="24782"/>
    <cellStyle name="20% - Accent3 2 2 7 2 2 4" xfId="24783"/>
    <cellStyle name="20% - Accent3 2 2 7 2 3" xfId="7165"/>
    <cellStyle name="20% - Accent3 2 2 7 2 3 2" xfId="24784"/>
    <cellStyle name="20% - Accent3 2 2 7 2 4" xfId="12947"/>
    <cellStyle name="20% - Accent3 2 2 7 2 4 2" xfId="24785"/>
    <cellStyle name="20% - Accent3 2 2 7 2 5" xfId="18730"/>
    <cellStyle name="20% - Accent3 2 2 7 2 5 2" xfId="24786"/>
    <cellStyle name="20% - Accent3 2 2 7 2 6" xfId="24787"/>
    <cellStyle name="20% - Accent3 2 2 7 3" xfId="5462"/>
    <cellStyle name="20% - Accent3 2 2 7 3 2" xfId="14136"/>
    <cellStyle name="20% - Accent3 2 2 7 3 2 2" xfId="24788"/>
    <cellStyle name="20% - Accent3 2 2 7 3 3" xfId="19919"/>
    <cellStyle name="20% - Accent3 2 2 7 3 3 2" xfId="24789"/>
    <cellStyle name="20% - Accent3 2 2 7 3 4" xfId="24790"/>
    <cellStyle name="20% - Accent3 2 2 7 4" xfId="8354"/>
    <cellStyle name="20% - Accent3 2 2 7 4 2" xfId="24791"/>
    <cellStyle name="20% - Accent3 2 2 7 5" xfId="4273"/>
    <cellStyle name="20% - Accent3 2 2 7 5 2" xfId="24792"/>
    <cellStyle name="20% - Accent3 2 2 7 6" xfId="11245"/>
    <cellStyle name="20% - Accent3 2 2 7 6 2" xfId="24793"/>
    <cellStyle name="20% - Accent3 2 2 7 7" xfId="17028"/>
    <cellStyle name="20% - Accent3 2 2 7 7 2" xfId="24794"/>
    <cellStyle name="20% - Accent3 2 2 7 8" xfId="24795"/>
    <cellStyle name="20% - Accent3 2 2 8" xfId="1831"/>
    <cellStyle name="20% - Accent3 2 2 8 2" xfId="6426"/>
    <cellStyle name="20% - Accent3 2 2 8 2 2" xfId="15099"/>
    <cellStyle name="20% - Accent3 2 2 8 2 2 2" xfId="24796"/>
    <cellStyle name="20% - Accent3 2 2 8 2 3" xfId="20882"/>
    <cellStyle name="20% - Accent3 2 2 8 2 3 2" xfId="24797"/>
    <cellStyle name="20% - Accent3 2 2 8 2 4" xfId="24798"/>
    <cellStyle name="20% - Accent3 2 2 8 3" xfId="9317"/>
    <cellStyle name="20% - Accent3 2 2 8 3 2" xfId="24799"/>
    <cellStyle name="20% - Accent3 2 2 8 4" xfId="3534"/>
    <cellStyle name="20% - Accent3 2 2 8 4 2" xfId="24800"/>
    <cellStyle name="20% - Accent3 2 2 8 5" xfId="12208"/>
    <cellStyle name="20% - Accent3 2 2 8 5 2" xfId="24801"/>
    <cellStyle name="20% - Accent3 2 2 8 6" xfId="17991"/>
    <cellStyle name="20% - Accent3 2 2 8 6 2" xfId="24802"/>
    <cellStyle name="20% - Accent3 2 2 8 7" xfId="24803"/>
    <cellStyle name="20% - Accent3 2 2 9" xfId="1291"/>
    <cellStyle name="20% - Accent3 2 2 9 2" xfId="8777"/>
    <cellStyle name="20% - Accent3 2 2 9 2 2" xfId="14559"/>
    <cellStyle name="20% - Accent3 2 2 9 2 2 2" xfId="24804"/>
    <cellStyle name="20% - Accent3 2 2 9 2 3" xfId="20342"/>
    <cellStyle name="20% - Accent3 2 2 9 2 3 2" xfId="24805"/>
    <cellStyle name="20% - Accent3 2 2 9 2 4" xfId="24806"/>
    <cellStyle name="20% - Accent3 2 2 9 3" xfId="5886"/>
    <cellStyle name="20% - Accent3 2 2 9 3 2" xfId="24807"/>
    <cellStyle name="20% - Accent3 2 2 9 4" xfId="11668"/>
    <cellStyle name="20% - Accent3 2 2 9 4 2" xfId="24808"/>
    <cellStyle name="20% - Accent3 2 2 9 5" xfId="17451"/>
    <cellStyle name="20% - Accent3 2 2 9 5 2" xfId="24809"/>
    <cellStyle name="20% - Accent3 2 2 9 6" xfId="24810"/>
    <cellStyle name="20% - Accent3 2 3" xfId="113"/>
    <cellStyle name="20% - Accent3 2 3 10" xfId="7635"/>
    <cellStyle name="20% - Accent3 2 3 10 2" xfId="24811"/>
    <cellStyle name="20% - Accent3 2 3 11" xfId="2996"/>
    <cellStyle name="20% - Accent3 2 3 11 2" xfId="24812"/>
    <cellStyle name="20% - Accent3 2 3 12" xfId="10526"/>
    <cellStyle name="20% - Accent3 2 3 12 2" xfId="24813"/>
    <cellStyle name="20% - Accent3 2 3 13" xfId="16309"/>
    <cellStyle name="20% - Accent3 2 3 13 2" xfId="24814"/>
    <cellStyle name="20% - Accent3 2 3 14" xfId="24815"/>
    <cellStyle name="20% - Accent3 2 3 2" xfId="114"/>
    <cellStyle name="20% - Accent3 2 3 2 10" xfId="10527"/>
    <cellStyle name="20% - Accent3 2 3 2 10 2" xfId="24816"/>
    <cellStyle name="20% - Accent3 2 3 2 11" xfId="16310"/>
    <cellStyle name="20% - Accent3 2 3 2 11 2" xfId="24817"/>
    <cellStyle name="20% - Accent3 2 3 2 12" xfId="24818"/>
    <cellStyle name="20% - Accent3 2 3 2 2" xfId="115"/>
    <cellStyle name="20% - Accent3 2 3 2 2 10" xfId="16311"/>
    <cellStyle name="20% - Accent3 2 3 2 2 10 2" xfId="24819"/>
    <cellStyle name="20% - Accent3 2 3 2 2 11" xfId="24820"/>
    <cellStyle name="20% - Accent3 2 3 2 2 2" xfId="116"/>
    <cellStyle name="20% - Accent3 2 3 2 2 2 2" xfId="1854"/>
    <cellStyle name="20% - Accent3 2 3 2 2 2 2 2" xfId="9340"/>
    <cellStyle name="20% - Accent3 2 3 2 2 2 2 2 2" xfId="15122"/>
    <cellStyle name="20% - Accent3 2 3 2 2 2 2 2 2 2" xfId="24821"/>
    <cellStyle name="20% - Accent3 2 3 2 2 2 2 2 3" xfId="20905"/>
    <cellStyle name="20% - Accent3 2 3 2 2 2 2 2 3 2" xfId="24822"/>
    <cellStyle name="20% - Accent3 2 3 2 2 2 2 2 4" xfId="24823"/>
    <cellStyle name="20% - Accent3 2 3 2 2 2 2 3" xfId="6449"/>
    <cellStyle name="20% - Accent3 2 3 2 2 2 2 3 2" xfId="24824"/>
    <cellStyle name="20% - Accent3 2 3 2 2 2 2 4" xfId="12231"/>
    <cellStyle name="20% - Accent3 2 3 2 2 2 2 4 2" xfId="24825"/>
    <cellStyle name="20% - Accent3 2 3 2 2 2 2 5" xfId="18014"/>
    <cellStyle name="20% - Accent3 2 3 2 2 2 2 5 2" xfId="24826"/>
    <cellStyle name="20% - Accent3 2 3 2 2 2 2 6" xfId="24827"/>
    <cellStyle name="20% - Accent3 2 3 2 2 2 3" xfId="4746"/>
    <cellStyle name="20% - Accent3 2 3 2 2 2 3 2" xfId="13420"/>
    <cellStyle name="20% - Accent3 2 3 2 2 2 3 2 2" xfId="24828"/>
    <cellStyle name="20% - Accent3 2 3 2 2 2 3 3" xfId="19203"/>
    <cellStyle name="20% - Accent3 2 3 2 2 2 3 3 2" xfId="24829"/>
    <cellStyle name="20% - Accent3 2 3 2 2 2 3 4" xfId="24830"/>
    <cellStyle name="20% - Accent3 2 3 2 2 2 4" xfId="7638"/>
    <cellStyle name="20% - Accent3 2 3 2 2 2 4 2" xfId="24831"/>
    <cellStyle name="20% - Accent3 2 3 2 2 2 5" xfId="3557"/>
    <cellStyle name="20% - Accent3 2 3 2 2 2 5 2" xfId="24832"/>
    <cellStyle name="20% - Accent3 2 3 2 2 2 6" xfId="10529"/>
    <cellStyle name="20% - Accent3 2 3 2 2 2 6 2" xfId="24833"/>
    <cellStyle name="20% - Accent3 2 3 2 2 2 7" xfId="16312"/>
    <cellStyle name="20% - Accent3 2 3 2 2 2 7 2" xfId="24834"/>
    <cellStyle name="20% - Accent3 2 3 2 2 2 8" xfId="24835"/>
    <cellStyle name="20% - Accent3 2 3 2 2 3" xfId="958"/>
    <cellStyle name="20% - Accent3 2 3 2 2 3 2" xfId="2662"/>
    <cellStyle name="20% - Accent3 2 3 2 2 3 2 2" xfId="10148"/>
    <cellStyle name="20% - Accent3 2 3 2 2 3 2 2 2" xfId="15930"/>
    <cellStyle name="20% - Accent3 2 3 2 2 3 2 2 2 2" xfId="24836"/>
    <cellStyle name="20% - Accent3 2 3 2 2 3 2 2 3" xfId="21713"/>
    <cellStyle name="20% - Accent3 2 3 2 2 3 2 2 3 2" xfId="24837"/>
    <cellStyle name="20% - Accent3 2 3 2 2 3 2 2 4" xfId="24838"/>
    <cellStyle name="20% - Accent3 2 3 2 2 3 2 3" xfId="7257"/>
    <cellStyle name="20% - Accent3 2 3 2 2 3 2 3 2" xfId="24839"/>
    <cellStyle name="20% - Accent3 2 3 2 2 3 2 4" xfId="13039"/>
    <cellStyle name="20% - Accent3 2 3 2 2 3 2 4 2" xfId="24840"/>
    <cellStyle name="20% - Accent3 2 3 2 2 3 2 5" xfId="18822"/>
    <cellStyle name="20% - Accent3 2 3 2 2 3 2 5 2" xfId="24841"/>
    <cellStyle name="20% - Accent3 2 3 2 2 3 2 6" xfId="24842"/>
    <cellStyle name="20% - Accent3 2 3 2 2 3 3" xfId="5554"/>
    <cellStyle name="20% - Accent3 2 3 2 2 3 3 2" xfId="14228"/>
    <cellStyle name="20% - Accent3 2 3 2 2 3 3 2 2" xfId="24843"/>
    <cellStyle name="20% - Accent3 2 3 2 2 3 3 3" xfId="20011"/>
    <cellStyle name="20% - Accent3 2 3 2 2 3 3 3 2" xfId="24844"/>
    <cellStyle name="20% - Accent3 2 3 2 2 3 3 4" xfId="24845"/>
    <cellStyle name="20% - Accent3 2 3 2 2 3 4" xfId="8446"/>
    <cellStyle name="20% - Accent3 2 3 2 2 3 4 2" xfId="24846"/>
    <cellStyle name="20% - Accent3 2 3 2 2 3 5" xfId="4365"/>
    <cellStyle name="20% - Accent3 2 3 2 2 3 5 2" xfId="24847"/>
    <cellStyle name="20% - Accent3 2 3 2 2 3 6" xfId="11337"/>
    <cellStyle name="20% - Accent3 2 3 2 2 3 6 2" xfId="24848"/>
    <cellStyle name="20% - Accent3 2 3 2 2 3 7" xfId="17120"/>
    <cellStyle name="20% - Accent3 2 3 2 2 3 7 2" xfId="24849"/>
    <cellStyle name="20% - Accent3 2 3 2 2 3 8" xfId="24850"/>
    <cellStyle name="20% - Accent3 2 3 2 2 4" xfId="1853"/>
    <cellStyle name="20% - Accent3 2 3 2 2 4 2" xfId="6448"/>
    <cellStyle name="20% - Accent3 2 3 2 2 4 2 2" xfId="15121"/>
    <cellStyle name="20% - Accent3 2 3 2 2 4 2 2 2" xfId="24851"/>
    <cellStyle name="20% - Accent3 2 3 2 2 4 2 3" xfId="20904"/>
    <cellStyle name="20% - Accent3 2 3 2 2 4 2 3 2" xfId="24852"/>
    <cellStyle name="20% - Accent3 2 3 2 2 4 2 4" xfId="24853"/>
    <cellStyle name="20% - Accent3 2 3 2 2 4 3" xfId="9339"/>
    <cellStyle name="20% - Accent3 2 3 2 2 4 3 2" xfId="24854"/>
    <cellStyle name="20% - Accent3 2 3 2 2 4 4" xfId="3556"/>
    <cellStyle name="20% - Accent3 2 3 2 2 4 4 2" xfId="24855"/>
    <cellStyle name="20% - Accent3 2 3 2 2 4 5" xfId="12230"/>
    <cellStyle name="20% - Accent3 2 3 2 2 4 5 2" xfId="24856"/>
    <cellStyle name="20% - Accent3 2 3 2 2 4 6" xfId="18013"/>
    <cellStyle name="20% - Accent3 2 3 2 2 4 6 2" xfId="24857"/>
    <cellStyle name="20% - Accent3 2 3 2 2 4 7" xfId="24858"/>
    <cellStyle name="20% - Accent3 2 3 2 2 5" xfId="1413"/>
    <cellStyle name="20% - Accent3 2 3 2 2 5 2" xfId="8899"/>
    <cellStyle name="20% - Accent3 2 3 2 2 5 2 2" xfId="14681"/>
    <cellStyle name="20% - Accent3 2 3 2 2 5 2 2 2" xfId="24859"/>
    <cellStyle name="20% - Accent3 2 3 2 2 5 2 3" xfId="20464"/>
    <cellStyle name="20% - Accent3 2 3 2 2 5 2 3 2" xfId="24860"/>
    <cellStyle name="20% - Accent3 2 3 2 2 5 2 4" xfId="24861"/>
    <cellStyle name="20% - Accent3 2 3 2 2 5 3" xfId="6008"/>
    <cellStyle name="20% - Accent3 2 3 2 2 5 3 2" xfId="24862"/>
    <cellStyle name="20% - Accent3 2 3 2 2 5 4" xfId="11790"/>
    <cellStyle name="20% - Accent3 2 3 2 2 5 4 2" xfId="24863"/>
    <cellStyle name="20% - Accent3 2 3 2 2 5 5" xfId="17573"/>
    <cellStyle name="20% - Accent3 2 3 2 2 5 5 2" xfId="24864"/>
    <cellStyle name="20% - Accent3 2 3 2 2 5 6" xfId="24865"/>
    <cellStyle name="20% - Accent3 2 3 2 2 6" xfId="4745"/>
    <cellStyle name="20% - Accent3 2 3 2 2 6 2" xfId="13419"/>
    <cellStyle name="20% - Accent3 2 3 2 2 6 2 2" xfId="24866"/>
    <cellStyle name="20% - Accent3 2 3 2 2 6 3" xfId="19202"/>
    <cellStyle name="20% - Accent3 2 3 2 2 6 3 2" xfId="24867"/>
    <cellStyle name="20% - Accent3 2 3 2 2 6 4" xfId="24868"/>
    <cellStyle name="20% - Accent3 2 3 2 2 7" xfId="7637"/>
    <cellStyle name="20% - Accent3 2 3 2 2 7 2" xfId="24869"/>
    <cellStyle name="20% - Accent3 2 3 2 2 8" xfId="3116"/>
    <cellStyle name="20% - Accent3 2 3 2 2 8 2" xfId="24870"/>
    <cellStyle name="20% - Accent3 2 3 2 2 9" xfId="10528"/>
    <cellStyle name="20% - Accent3 2 3 2 2 9 2" xfId="24871"/>
    <cellStyle name="20% - Accent3 2 3 2 3" xfId="117"/>
    <cellStyle name="20% - Accent3 2 3 2 3 2" xfId="1855"/>
    <cellStyle name="20% - Accent3 2 3 2 3 2 2" xfId="9341"/>
    <cellStyle name="20% - Accent3 2 3 2 3 2 2 2" xfId="15123"/>
    <cellStyle name="20% - Accent3 2 3 2 3 2 2 2 2" xfId="24872"/>
    <cellStyle name="20% - Accent3 2 3 2 3 2 2 3" xfId="20906"/>
    <cellStyle name="20% - Accent3 2 3 2 3 2 2 3 2" xfId="24873"/>
    <cellStyle name="20% - Accent3 2 3 2 3 2 2 4" xfId="24874"/>
    <cellStyle name="20% - Accent3 2 3 2 3 2 3" xfId="6450"/>
    <cellStyle name="20% - Accent3 2 3 2 3 2 3 2" xfId="24875"/>
    <cellStyle name="20% - Accent3 2 3 2 3 2 4" xfId="12232"/>
    <cellStyle name="20% - Accent3 2 3 2 3 2 4 2" xfId="24876"/>
    <cellStyle name="20% - Accent3 2 3 2 3 2 5" xfId="18015"/>
    <cellStyle name="20% - Accent3 2 3 2 3 2 5 2" xfId="24877"/>
    <cellStyle name="20% - Accent3 2 3 2 3 2 6" xfId="24878"/>
    <cellStyle name="20% - Accent3 2 3 2 3 3" xfId="4747"/>
    <cellStyle name="20% - Accent3 2 3 2 3 3 2" xfId="13421"/>
    <cellStyle name="20% - Accent3 2 3 2 3 3 2 2" xfId="24879"/>
    <cellStyle name="20% - Accent3 2 3 2 3 3 3" xfId="19204"/>
    <cellStyle name="20% - Accent3 2 3 2 3 3 3 2" xfId="24880"/>
    <cellStyle name="20% - Accent3 2 3 2 3 3 4" xfId="24881"/>
    <cellStyle name="20% - Accent3 2 3 2 3 4" xfId="7639"/>
    <cellStyle name="20% - Accent3 2 3 2 3 4 2" xfId="24882"/>
    <cellStyle name="20% - Accent3 2 3 2 3 5" xfId="3558"/>
    <cellStyle name="20% - Accent3 2 3 2 3 5 2" xfId="24883"/>
    <cellStyle name="20% - Accent3 2 3 2 3 6" xfId="10530"/>
    <cellStyle name="20% - Accent3 2 3 2 3 6 2" xfId="24884"/>
    <cellStyle name="20% - Accent3 2 3 2 3 7" xfId="16313"/>
    <cellStyle name="20% - Accent3 2 3 2 3 7 2" xfId="24885"/>
    <cellStyle name="20% - Accent3 2 3 2 3 8" xfId="24886"/>
    <cellStyle name="20% - Accent3 2 3 2 4" xfId="957"/>
    <cellStyle name="20% - Accent3 2 3 2 4 2" xfId="2661"/>
    <cellStyle name="20% - Accent3 2 3 2 4 2 2" xfId="10147"/>
    <cellStyle name="20% - Accent3 2 3 2 4 2 2 2" xfId="15929"/>
    <cellStyle name="20% - Accent3 2 3 2 4 2 2 2 2" xfId="24887"/>
    <cellStyle name="20% - Accent3 2 3 2 4 2 2 3" xfId="21712"/>
    <cellStyle name="20% - Accent3 2 3 2 4 2 2 3 2" xfId="24888"/>
    <cellStyle name="20% - Accent3 2 3 2 4 2 2 4" xfId="24889"/>
    <cellStyle name="20% - Accent3 2 3 2 4 2 3" xfId="7256"/>
    <cellStyle name="20% - Accent3 2 3 2 4 2 3 2" xfId="24890"/>
    <cellStyle name="20% - Accent3 2 3 2 4 2 4" xfId="13038"/>
    <cellStyle name="20% - Accent3 2 3 2 4 2 4 2" xfId="24891"/>
    <cellStyle name="20% - Accent3 2 3 2 4 2 5" xfId="18821"/>
    <cellStyle name="20% - Accent3 2 3 2 4 2 5 2" xfId="24892"/>
    <cellStyle name="20% - Accent3 2 3 2 4 2 6" xfId="24893"/>
    <cellStyle name="20% - Accent3 2 3 2 4 3" xfId="5553"/>
    <cellStyle name="20% - Accent3 2 3 2 4 3 2" xfId="14227"/>
    <cellStyle name="20% - Accent3 2 3 2 4 3 2 2" xfId="24894"/>
    <cellStyle name="20% - Accent3 2 3 2 4 3 3" xfId="20010"/>
    <cellStyle name="20% - Accent3 2 3 2 4 3 3 2" xfId="24895"/>
    <cellStyle name="20% - Accent3 2 3 2 4 3 4" xfId="24896"/>
    <cellStyle name="20% - Accent3 2 3 2 4 4" xfId="8445"/>
    <cellStyle name="20% - Accent3 2 3 2 4 4 2" xfId="24897"/>
    <cellStyle name="20% - Accent3 2 3 2 4 5" xfId="4364"/>
    <cellStyle name="20% - Accent3 2 3 2 4 5 2" xfId="24898"/>
    <cellStyle name="20% - Accent3 2 3 2 4 6" xfId="11336"/>
    <cellStyle name="20% - Accent3 2 3 2 4 6 2" xfId="24899"/>
    <cellStyle name="20% - Accent3 2 3 2 4 7" xfId="17119"/>
    <cellStyle name="20% - Accent3 2 3 2 4 7 2" xfId="24900"/>
    <cellStyle name="20% - Accent3 2 3 2 4 8" xfId="24901"/>
    <cellStyle name="20% - Accent3 2 3 2 5" xfId="1852"/>
    <cellStyle name="20% - Accent3 2 3 2 5 2" xfId="6447"/>
    <cellStyle name="20% - Accent3 2 3 2 5 2 2" xfId="15120"/>
    <cellStyle name="20% - Accent3 2 3 2 5 2 2 2" xfId="24902"/>
    <cellStyle name="20% - Accent3 2 3 2 5 2 3" xfId="20903"/>
    <cellStyle name="20% - Accent3 2 3 2 5 2 3 2" xfId="24903"/>
    <cellStyle name="20% - Accent3 2 3 2 5 2 4" xfId="24904"/>
    <cellStyle name="20% - Accent3 2 3 2 5 3" xfId="9338"/>
    <cellStyle name="20% - Accent3 2 3 2 5 3 2" xfId="24905"/>
    <cellStyle name="20% - Accent3 2 3 2 5 4" xfId="3555"/>
    <cellStyle name="20% - Accent3 2 3 2 5 4 2" xfId="24906"/>
    <cellStyle name="20% - Accent3 2 3 2 5 5" xfId="12229"/>
    <cellStyle name="20% - Accent3 2 3 2 5 5 2" xfId="24907"/>
    <cellStyle name="20% - Accent3 2 3 2 5 6" xfId="18012"/>
    <cellStyle name="20% - Accent3 2 3 2 5 6 2" xfId="24908"/>
    <cellStyle name="20% - Accent3 2 3 2 5 7" xfId="24909"/>
    <cellStyle name="20% - Accent3 2 3 2 6" xfId="1412"/>
    <cellStyle name="20% - Accent3 2 3 2 6 2" xfId="8898"/>
    <cellStyle name="20% - Accent3 2 3 2 6 2 2" xfId="14680"/>
    <cellStyle name="20% - Accent3 2 3 2 6 2 2 2" xfId="24910"/>
    <cellStyle name="20% - Accent3 2 3 2 6 2 3" xfId="20463"/>
    <cellStyle name="20% - Accent3 2 3 2 6 2 3 2" xfId="24911"/>
    <cellStyle name="20% - Accent3 2 3 2 6 2 4" xfId="24912"/>
    <cellStyle name="20% - Accent3 2 3 2 6 3" xfId="6007"/>
    <cellStyle name="20% - Accent3 2 3 2 6 3 2" xfId="24913"/>
    <cellStyle name="20% - Accent3 2 3 2 6 4" xfId="11789"/>
    <cellStyle name="20% - Accent3 2 3 2 6 4 2" xfId="24914"/>
    <cellStyle name="20% - Accent3 2 3 2 6 5" xfId="17572"/>
    <cellStyle name="20% - Accent3 2 3 2 6 5 2" xfId="24915"/>
    <cellStyle name="20% - Accent3 2 3 2 6 6" xfId="24916"/>
    <cellStyle name="20% - Accent3 2 3 2 7" xfId="4744"/>
    <cellStyle name="20% - Accent3 2 3 2 7 2" xfId="13418"/>
    <cellStyle name="20% - Accent3 2 3 2 7 2 2" xfId="24917"/>
    <cellStyle name="20% - Accent3 2 3 2 7 3" xfId="19201"/>
    <cellStyle name="20% - Accent3 2 3 2 7 3 2" xfId="24918"/>
    <cellStyle name="20% - Accent3 2 3 2 7 4" xfId="24919"/>
    <cellStyle name="20% - Accent3 2 3 2 8" xfId="7636"/>
    <cellStyle name="20% - Accent3 2 3 2 8 2" xfId="24920"/>
    <cellStyle name="20% - Accent3 2 3 2 9" xfId="3115"/>
    <cellStyle name="20% - Accent3 2 3 2 9 2" xfId="24921"/>
    <cellStyle name="20% - Accent3 2 3 3" xfId="118"/>
    <cellStyle name="20% - Accent3 2 3 3 10" xfId="16314"/>
    <cellStyle name="20% - Accent3 2 3 3 10 2" xfId="24922"/>
    <cellStyle name="20% - Accent3 2 3 3 11" xfId="24923"/>
    <cellStyle name="20% - Accent3 2 3 3 2" xfId="119"/>
    <cellStyle name="20% - Accent3 2 3 3 2 2" xfId="1857"/>
    <cellStyle name="20% - Accent3 2 3 3 2 2 2" xfId="9343"/>
    <cellStyle name="20% - Accent3 2 3 3 2 2 2 2" xfId="15125"/>
    <cellStyle name="20% - Accent3 2 3 3 2 2 2 2 2" xfId="24924"/>
    <cellStyle name="20% - Accent3 2 3 3 2 2 2 3" xfId="20908"/>
    <cellStyle name="20% - Accent3 2 3 3 2 2 2 3 2" xfId="24925"/>
    <cellStyle name="20% - Accent3 2 3 3 2 2 2 4" xfId="24926"/>
    <cellStyle name="20% - Accent3 2 3 3 2 2 3" xfId="6452"/>
    <cellStyle name="20% - Accent3 2 3 3 2 2 3 2" xfId="24927"/>
    <cellStyle name="20% - Accent3 2 3 3 2 2 4" xfId="12234"/>
    <cellStyle name="20% - Accent3 2 3 3 2 2 4 2" xfId="24928"/>
    <cellStyle name="20% - Accent3 2 3 3 2 2 5" xfId="18017"/>
    <cellStyle name="20% - Accent3 2 3 3 2 2 5 2" xfId="24929"/>
    <cellStyle name="20% - Accent3 2 3 3 2 2 6" xfId="24930"/>
    <cellStyle name="20% - Accent3 2 3 3 2 3" xfId="4749"/>
    <cellStyle name="20% - Accent3 2 3 3 2 3 2" xfId="13423"/>
    <cellStyle name="20% - Accent3 2 3 3 2 3 2 2" xfId="24931"/>
    <cellStyle name="20% - Accent3 2 3 3 2 3 3" xfId="19206"/>
    <cellStyle name="20% - Accent3 2 3 3 2 3 3 2" xfId="24932"/>
    <cellStyle name="20% - Accent3 2 3 3 2 3 4" xfId="24933"/>
    <cellStyle name="20% - Accent3 2 3 3 2 4" xfId="7641"/>
    <cellStyle name="20% - Accent3 2 3 3 2 4 2" xfId="24934"/>
    <cellStyle name="20% - Accent3 2 3 3 2 5" xfId="3560"/>
    <cellStyle name="20% - Accent3 2 3 3 2 5 2" xfId="24935"/>
    <cellStyle name="20% - Accent3 2 3 3 2 6" xfId="10532"/>
    <cellStyle name="20% - Accent3 2 3 3 2 6 2" xfId="24936"/>
    <cellStyle name="20% - Accent3 2 3 3 2 7" xfId="16315"/>
    <cellStyle name="20% - Accent3 2 3 3 2 7 2" xfId="24937"/>
    <cellStyle name="20% - Accent3 2 3 3 2 8" xfId="24938"/>
    <cellStyle name="20% - Accent3 2 3 3 3" xfId="959"/>
    <cellStyle name="20% - Accent3 2 3 3 3 2" xfId="2663"/>
    <cellStyle name="20% - Accent3 2 3 3 3 2 2" xfId="10149"/>
    <cellStyle name="20% - Accent3 2 3 3 3 2 2 2" xfId="15931"/>
    <cellStyle name="20% - Accent3 2 3 3 3 2 2 2 2" xfId="24939"/>
    <cellStyle name="20% - Accent3 2 3 3 3 2 2 3" xfId="21714"/>
    <cellStyle name="20% - Accent3 2 3 3 3 2 2 3 2" xfId="24940"/>
    <cellStyle name="20% - Accent3 2 3 3 3 2 2 4" xfId="24941"/>
    <cellStyle name="20% - Accent3 2 3 3 3 2 3" xfId="7258"/>
    <cellStyle name="20% - Accent3 2 3 3 3 2 3 2" xfId="24942"/>
    <cellStyle name="20% - Accent3 2 3 3 3 2 4" xfId="13040"/>
    <cellStyle name="20% - Accent3 2 3 3 3 2 4 2" xfId="24943"/>
    <cellStyle name="20% - Accent3 2 3 3 3 2 5" xfId="18823"/>
    <cellStyle name="20% - Accent3 2 3 3 3 2 5 2" xfId="24944"/>
    <cellStyle name="20% - Accent3 2 3 3 3 2 6" xfId="24945"/>
    <cellStyle name="20% - Accent3 2 3 3 3 3" xfId="5555"/>
    <cellStyle name="20% - Accent3 2 3 3 3 3 2" xfId="14229"/>
    <cellStyle name="20% - Accent3 2 3 3 3 3 2 2" xfId="24946"/>
    <cellStyle name="20% - Accent3 2 3 3 3 3 3" xfId="20012"/>
    <cellStyle name="20% - Accent3 2 3 3 3 3 3 2" xfId="24947"/>
    <cellStyle name="20% - Accent3 2 3 3 3 3 4" xfId="24948"/>
    <cellStyle name="20% - Accent3 2 3 3 3 4" xfId="8447"/>
    <cellStyle name="20% - Accent3 2 3 3 3 4 2" xfId="24949"/>
    <cellStyle name="20% - Accent3 2 3 3 3 5" xfId="4366"/>
    <cellStyle name="20% - Accent3 2 3 3 3 5 2" xfId="24950"/>
    <cellStyle name="20% - Accent3 2 3 3 3 6" xfId="11338"/>
    <cellStyle name="20% - Accent3 2 3 3 3 6 2" xfId="24951"/>
    <cellStyle name="20% - Accent3 2 3 3 3 7" xfId="17121"/>
    <cellStyle name="20% - Accent3 2 3 3 3 7 2" xfId="24952"/>
    <cellStyle name="20% - Accent3 2 3 3 3 8" xfId="24953"/>
    <cellStyle name="20% - Accent3 2 3 3 4" xfId="1856"/>
    <cellStyle name="20% - Accent3 2 3 3 4 2" xfId="6451"/>
    <cellStyle name="20% - Accent3 2 3 3 4 2 2" xfId="15124"/>
    <cellStyle name="20% - Accent3 2 3 3 4 2 2 2" xfId="24954"/>
    <cellStyle name="20% - Accent3 2 3 3 4 2 3" xfId="20907"/>
    <cellStyle name="20% - Accent3 2 3 3 4 2 3 2" xfId="24955"/>
    <cellStyle name="20% - Accent3 2 3 3 4 2 4" xfId="24956"/>
    <cellStyle name="20% - Accent3 2 3 3 4 3" xfId="9342"/>
    <cellStyle name="20% - Accent3 2 3 3 4 3 2" xfId="24957"/>
    <cellStyle name="20% - Accent3 2 3 3 4 4" xfId="3559"/>
    <cellStyle name="20% - Accent3 2 3 3 4 4 2" xfId="24958"/>
    <cellStyle name="20% - Accent3 2 3 3 4 5" xfId="12233"/>
    <cellStyle name="20% - Accent3 2 3 3 4 5 2" xfId="24959"/>
    <cellStyle name="20% - Accent3 2 3 3 4 6" xfId="18016"/>
    <cellStyle name="20% - Accent3 2 3 3 4 6 2" xfId="24960"/>
    <cellStyle name="20% - Accent3 2 3 3 4 7" xfId="24961"/>
    <cellStyle name="20% - Accent3 2 3 3 5" xfId="1414"/>
    <cellStyle name="20% - Accent3 2 3 3 5 2" xfId="8900"/>
    <cellStyle name="20% - Accent3 2 3 3 5 2 2" xfId="14682"/>
    <cellStyle name="20% - Accent3 2 3 3 5 2 2 2" xfId="24962"/>
    <cellStyle name="20% - Accent3 2 3 3 5 2 3" xfId="20465"/>
    <cellStyle name="20% - Accent3 2 3 3 5 2 3 2" xfId="24963"/>
    <cellStyle name="20% - Accent3 2 3 3 5 2 4" xfId="24964"/>
    <cellStyle name="20% - Accent3 2 3 3 5 3" xfId="6009"/>
    <cellStyle name="20% - Accent3 2 3 3 5 3 2" xfId="24965"/>
    <cellStyle name="20% - Accent3 2 3 3 5 4" xfId="11791"/>
    <cellStyle name="20% - Accent3 2 3 3 5 4 2" xfId="24966"/>
    <cellStyle name="20% - Accent3 2 3 3 5 5" xfId="17574"/>
    <cellStyle name="20% - Accent3 2 3 3 5 5 2" xfId="24967"/>
    <cellStyle name="20% - Accent3 2 3 3 5 6" xfId="24968"/>
    <cellStyle name="20% - Accent3 2 3 3 6" xfId="4748"/>
    <cellStyle name="20% - Accent3 2 3 3 6 2" xfId="13422"/>
    <cellStyle name="20% - Accent3 2 3 3 6 2 2" xfId="24969"/>
    <cellStyle name="20% - Accent3 2 3 3 6 3" xfId="19205"/>
    <cellStyle name="20% - Accent3 2 3 3 6 3 2" xfId="24970"/>
    <cellStyle name="20% - Accent3 2 3 3 6 4" xfId="24971"/>
    <cellStyle name="20% - Accent3 2 3 3 7" xfId="7640"/>
    <cellStyle name="20% - Accent3 2 3 3 7 2" xfId="24972"/>
    <cellStyle name="20% - Accent3 2 3 3 8" xfId="3117"/>
    <cellStyle name="20% - Accent3 2 3 3 8 2" xfId="24973"/>
    <cellStyle name="20% - Accent3 2 3 3 9" xfId="10531"/>
    <cellStyle name="20% - Accent3 2 3 3 9 2" xfId="24974"/>
    <cellStyle name="20% - Accent3 2 3 4" xfId="120"/>
    <cellStyle name="20% - Accent3 2 3 4 10" xfId="16316"/>
    <cellStyle name="20% - Accent3 2 3 4 10 2" xfId="24975"/>
    <cellStyle name="20% - Accent3 2 3 4 11" xfId="24976"/>
    <cellStyle name="20% - Accent3 2 3 4 2" xfId="121"/>
    <cellStyle name="20% - Accent3 2 3 4 2 2" xfId="1859"/>
    <cellStyle name="20% - Accent3 2 3 4 2 2 2" xfId="9345"/>
    <cellStyle name="20% - Accent3 2 3 4 2 2 2 2" xfId="15127"/>
    <cellStyle name="20% - Accent3 2 3 4 2 2 2 2 2" xfId="24977"/>
    <cellStyle name="20% - Accent3 2 3 4 2 2 2 3" xfId="20910"/>
    <cellStyle name="20% - Accent3 2 3 4 2 2 2 3 2" xfId="24978"/>
    <cellStyle name="20% - Accent3 2 3 4 2 2 2 4" xfId="24979"/>
    <cellStyle name="20% - Accent3 2 3 4 2 2 3" xfId="6454"/>
    <cellStyle name="20% - Accent3 2 3 4 2 2 3 2" xfId="24980"/>
    <cellStyle name="20% - Accent3 2 3 4 2 2 4" xfId="12236"/>
    <cellStyle name="20% - Accent3 2 3 4 2 2 4 2" xfId="24981"/>
    <cellStyle name="20% - Accent3 2 3 4 2 2 5" xfId="18019"/>
    <cellStyle name="20% - Accent3 2 3 4 2 2 5 2" xfId="24982"/>
    <cellStyle name="20% - Accent3 2 3 4 2 2 6" xfId="24983"/>
    <cellStyle name="20% - Accent3 2 3 4 2 3" xfId="4751"/>
    <cellStyle name="20% - Accent3 2 3 4 2 3 2" xfId="13425"/>
    <cellStyle name="20% - Accent3 2 3 4 2 3 2 2" xfId="24984"/>
    <cellStyle name="20% - Accent3 2 3 4 2 3 3" xfId="19208"/>
    <cellStyle name="20% - Accent3 2 3 4 2 3 3 2" xfId="24985"/>
    <cellStyle name="20% - Accent3 2 3 4 2 3 4" xfId="24986"/>
    <cellStyle name="20% - Accent3 2 3 4 2 4" xfId="7643"/>
    <cellStyle name="20% - Accent3 2 3 4 2 4 2" xfId="24987"/>
    <cellStyle name="20% - Accent3 2 3 4 2 5" xfId="3562"/>
    <cellStyle name="20% - Accent3 2 3 4 2 5 2" xfId="24988"/>
    <cellStyle name="20% - Accent3 2 3 4 2 6" xfId="10534"/>
    <cellStyle name="20% - Accent3 2 3 4 2 6 2" xfId="24989"/>
    <cellStyle name="20% - Accent3 2 3 4 2 7" xfId="16317"/>
    <cellStyle name="20% - Accent3 2 3 4 2 7 2" xfId="24990"/>
    <cellStyle name="20% - Accent3 2 3 4 2 8" xfId="24991"/>
    <cellStyle name="20% - Accent3 2 3 4 3" xfId="960"/>
    <cellStyle name="20% - Accent3 2 3 4 3 2" xfId="2664"/>
    <cellStyle name="20% - Accent3 2 3 4 3 2 2" xfId="10150"/>
    <cellStyle name="20% - Accent3 2 3 4 3 2 2 2" xfId="15932"/>
    <cellStyle name="20% - Accent3 2 3 4 3 2 2 2 2" xfId="24992"/>
    <cellStyle name="20% - Accent3 2 3 4 3 2 2 3" xfId="21715"/>
    <cellStyle name="20% - Accent3 2 3 4 3 2 2 3 2" xfId="24993"/>
    <cellStyle name="20% - Accent3 2 3 4 3 2 2 4" xfId="24994"/>
    <cellStyle name="20% - Accent3 2 3 4 3 2 3" xfId="7259"/>
    <cellStyle name="20% - Accent3 2 3 4 3 2 3 2" xfId="24995"/>
    <cellStyle name="20% - Accent3 2 3 4 3 2 4" xfId="13041"/>
    <cellStyle name="20% - Accent3 2 3 4 3 2 4 2" xfId="24996"/>
    <cellStyle name="20% - Accent3 2 3 4 3 2 5" xfId="18824"/>
    <cellStyle name="20% - Accent3 2 3 4 3 2 5 2" xfId="24997"/>
    <cellStyle name="20% - Accent3 2 3 4 3 2 6" xfId="24998"/>
    <cellStyle name="20% - Accent3 2 3 4 3 3" xfId="5556"/>
    <cellStyle name="20% - Accent3 2 3 4 3 3 2" xfId="14230"/>
    <cellStyle name="20% - Accent3 2 3 4 3 3 2 2" xfId="24999"/>
    <cellStyle name="20% - Accent3 2 3 4 3 3 3" xfId="20013"/>
    <cellStyle name="20% - Accent3 2 3 4 3 3 3 2" xfId="25000"/>
    <cellStyle name="20% - Accent3 2 3 4 3 3 4" xfId="25001"/>
    <cellStyle name="20% - Accent3 2 3 4 3 4" xfId="8448"/>
    <cellStyle name="20% - Accent3 2 3 4 3 4 2" xfId="25002"/>
    <cellStyle name="20% - Accent3 2 3 4 3 5" xfId="4367"/>
    <cellStyle name="20% - Accent3 2 3 4 3 5 2" xfId="25003"/>
    <cellStyle name="20% - Accent3 2 3 4 3 6" xfId="11339"/>
    <cellStyle name="20% - Accent3 2 3 4 3 6 2" xfId="25004"/>
    <cellStyle name="20% - Accent3 2 3 4 3 7" xfId="17122"/>
    <cellStyle name="20% - Accent3 2 3 4 3 7 2" xfId="25005"/>
    <cellStyle name="20% - Accent3 2 3 4 3 8" xfId="25006"/>
    <cellStyle name="20% - Accent3 2 3 4 4" xfId="1858"/>
    <cellStyle name="20% - Accent3 2 3 4 4 2" xfId="6453"/>
    <cellStyle name="20% - Accent3 2 3 4 4 2 2" xfId="15126"/>
    <cellStyle name="20% - Accent3 2 3 4 4 2 2 2" xfId="25007"/>
    <cellStyle name="20% - Accent3 2 3 4 4 2 3" xfId="20909"/>
    <cellStyle name="20% - Accent3 2 3 4 4 2 3 2" xfId="25008"/>
    <cellStyle name="20% - Accent3 2 3 4 4 2 4" xfId="25009"/>
    <cellStyle name="20% - Accent3 2 3 4 4 3" xfId="9344"/>
    <cellStyle name="20% - Accent3 2 3 4 4 3 2" xfId="25010"/>
    <cellStyle name="20% - Accent3 2 3 4 4 4" xfId="3561"/>
    <cellStyle name="20% - Accent3 2 3 4 4 4 2" xfId="25011"/>
    <cellStyle name="20% - Accent3 2 3 4 4 5" xfId="12235"/>
    <cellStyle name="20% - Accent3 2 3 4 4 5 2" xfId="25012"/>
    <cellStyle name="20% - Accent3 2 3 4 4 6" xfId="18018"/>
    <cellStyle name="20% - Accent3 2 3 4 4 6 2" xfId="25013"/>
    <cellStyle name="20% - Accent3 2 3 4 4 7" xfId="25014"/>
    <cellStyle name="20% - Accent3 2 3 4 5" xfId="1415"/>
    <cellStyle name="20% - Accent3 2 3 4 5 2" xfId="8901"/>
    <cellStyle name="20% - Accent3 2 3 4 5 2 2" xfId="14683"/>
    <cellStyle name="20% - Accent3 2 3 4 5 2 2 2" xfId="25015"/>
    <cellStyle name="20% - Accent3 2 3 4 5 2 3" xfId="20466"/>
    <cellStyle name="20% - Accent3 2 3 4 5 2 3 2" xfId="25016"/>
    <cellStyle name="20% - Accent3 2 3 4 5 2 4" xfId="25017"/>
    <cellStyle name="20% - Accent3 2 3 4 5 3" xfId="6010"/>
    <cellStyle name="20% - Accent3 2 3 4 5 3 2" xfId="25018"/>
    <cellStyle name="20% - Accent3 2 3 4 5 4" xfId="11792"/>
    <cellStyle name="20% - Accent3 2 3 4 5 4 2" xfId="25019"/>
    <cellStyle name="20% - Accent3 2 3 4 5 5" xfId="17575"/>
    <cellStyle name="20% - Accent3 2 3 4 5 5 2" xfId="25020"/>
    <cellStyle name="20% - Accent3 2 3 4 5 6" xfId="25021"/>
    <cellStyle name="20% - Accent3 2 3 4 6" xfId="4750"/>
    <cellStyle name="20% - Accent3 2 3 4 6 2" xfId="13424"/>
    <cellStyle name="20% - Accent3 2 3 4 6 2 2" xfId="25022"/>
    <cellStyle name="20% - Accent3 2 3 4 6 3" xfId="19207"/>
    <cellStyle name="20% - Accent3 2 3 4 6 3 2" xfId="25023"/>
    <cellStyle name="20% - Accent3 2 3 4 6 4" xfId="25024"/>
    <cellStyle name="20% - Accent3 2 3 4 7" xfId="7642"/>
    <cellStyle name="20% - Accent3 2 3 4 7 2" xfId="25025"/>
    <cellStyle name="20% - Accent3 2 3 4 8" xfId="3118"/>
    <cellStyle name="20% - Accent3 2 3 4 8 2" xfId="25026"/>
    <cellStyle name="20% - Accent3 2 3 4 9" xfId="10533"/>
    <cellStyle name="20% - Accent3 2 3 4 9 2" xfId="25027"/>
    <cellStyle name="20% - Accent3 2 3 5" xfId="122"/>
    <cellStyle name="20% - Accent3 2 3 5 2" xfId="1860"/>
    <cellStyle name="20% - Accent3 2 3 5 2 2" xfId="6455"/>
    <cellStyle name="20% - Accent3 2 3 5 2 2 2" xfId="15128"/>
    <cellStyle name="20% - Accent3 2 3 5 2 2 2 2" xfId="25028"/>
    <cellStyle name="20% - Accent3 2 3 5 2 2 3" xfId="20911"/>
    <cellStyle name="20% - Accent3 2 3 5 2 2 3 2" xfId="25029"/>
    <cellStyle name="20% - Accent3 2 3 5 2 2 4" xfId="25030"/>
    <cellStyle name="20% - Accent3 2 3 5 2 3" xfId="9346"/>
    <cellStyle name="20% - Accent3 2 3 5 2 3 2" xfId="25031"/>
    <cellStyle name="20% - Accent3 2 3 5 2 4" xfId="3563"/>
    <cellStyle name="20% - Accent3 2 3 5 2 4 2" xfId="25032"/>
    <cellStyle name="20% - Accent3 2 3 5 2 5" xfId="12237"/>
    <cellStyle name="20% - Accent3 2 3 5 2 5 2" xfId="25033"/>
    <cellStyle name="20% - Accent3 2 3 5 2 6" xfId="18020"/>
    <cellStyle name="20% - Accent3 2 3 5 2 6 2" xfId="25034"/>
    <cellStyle name="20% - Accent3 2 3 5 2 7" xfId="25035"/>
    <cellStyle name="20% - Accent3 2 3 5 3" xfId="1411"/>
    <cellStyle name="20% - Accent3 2 3 5 3 2" xfId="8897"/>
    <cellStyle name="20% - Accent3 2 3 5 3 2 2" xfId="14679"/>
    <cellStyle name="20% - Accent3 2 3 5 3 2 2 2" xfId="25036"/>
    <cellStyle name="20% - Accent3 2 3 5 3 2 3" xfId="20462"/>
    <cellStyle name="20% - Accent3 2 3 5 3 2 3 2" xfId="25037"/>
    <cellStyle name="20% - Accent3 2 3 5 3 2 4" xfId="25038"/>
    <cellStyle name="20% - Accent3 2 3 5 3 3" xfId="6006"/>
    <cellStyle name="20% - Accent3 2 3 5 3 3 2" xfId="25039"/>
    <cellStyle name="20% - Accent3 2 3 5 3 4" xfId="11788"/>
    <cellStyle name="20% - Accent3 2 3 5 3 4 2" xfId="25040"/>
    <cellStyle name="20% - Accent3 2 3 5 3 5" xfId="17571"/>
    <cellStyle name="20% - Accent3 2 3 5 3 5 2" xfId="25041"/>
    <cellStyle name="20% - Accent3 2 3 5 3 6" xfId="25042"/>
    <cellStyle name="20% - Accent3 2 3 5 4" xfId="4752"/>
    <cellStyle name="20% - Accent3 2 3 5 4 2" xfId="13426"/>
    <cellStyle name="20% - Accent3 2 3 5 4 2 2" xfId="25043"/>
    <cellStyle name="20% - Accent3 2 3 5 4 3" xfId="19209"/>
    <cellStyle name="20% - Accent3 2 3 5 4 3 2" xfId="25044"/>
    <cellStyle name="20% - Accent3 2 3 5 4 4" xfId="25045"/>
    <cellStyle name="20% - Accent3 2 3 5 5" xfId="7644"/>
    <cellStyle name="20% - Accent3 2 3 5 5 2" xfId="25046"/>
    <cellStyle name="20% - Accent3 2 3 5 6" xfId="3114"/>
    <cellStyle name="20% - Accent3 2 3 5 6 2" xfId="25047"/>
    <cellStyle name="20% - Accent3 2 3 5 7" xfId="10535"/>
    <cellStyle name="20% - Accent3 2 3 5 7 2" xfId="25048"/>
    <cellStyle name="20% - Accent3 2 3 5 8" xfId="16318"/>
    <cellStyle name="20% - Accent3 2 3 5 8 2" xfId="25049"/>
    <cellStyle name="20% - Accent3 2 3 5 9" xfId="25050"/>
    <cellStyle name="20% - Accent3 2 3 6" xfId="883"/>
    <cellStyle name="20% - Accent3 2 3 6 2" xfId="2589"/>
    <cellStyle name="20% - Accent3 2 3 6 2 2" xfId="10075"/>
    <cellStyle name="20% - Accent3 2 3 6 2 2 2" xfId="15857"/>
    <cellStyle name="20% - Accent3 2 3 6 2 2 2 2" xfId="25051"/>
    <cellStyle name="20% - Accent3 2 3 6 2 2 3" xfId="21640"/>
    <cellStyle name="20% - Accent3 2 3 6 2 2 3 2" xfId="25052"/>
    <cellStyle name="20% - Accent3 2 3 6 2 2 4" xfId="25053"/>
    <cellStyle name="20% - Accent3 2 3 6 2 3" xfId="7184"/>
    <cellStyle name="20% - Accent3 2 3 6 2 3 2" xfId="25054"/>
    <cellStyle name="20% - Accent3 2 3 6 2 4" xfId="12966"/>
    <cellStyle name="20% - Accent3 2 3 6 2 4 2" xfId="25055"/>
    <cellStyle name="20% - Accent3 2 3 6 2 5" xfId="18749"/>
    <cellStyle name="20% - Accent3 2 3 6 2 5 2" xfId="25056"/>
    <cellStyle name="20% - Accent3 2 3 6 2 6" xfId="25057"/>
    <cellStyle name="20% - Accent3 2 3 6 3" xfId="5481"/>
    <cellStyle name="20% - Accent3 2 3 6 3 2" xfId="14155"/>
    <cellStyle name="20% - Accent3 2 3 6 3 2 2" xfId="25058"/>
    <cellStyle name="20% - Accent3 2 3 6 3 3" xfId="19938"/>
    <cellStyle name="20% - Accent3 2 3 6 3 3 2" xfId="25059"/>
    <cellStyle name="20% - Accent3 2 3 6 3 4" xfId="25060"/>
    <cellStyle name="20% - Accent3 2 3 6 4" xfId="8373"/>
    <cellStyle name="20% - Accent3 2 3 6 4 2" xfId="25061"/>
    <cellStyle name="20% - Accent3 2 3 6 5" xfId="4292"/>
    <cellStyle name="20% - Accent3 2 3 6 5 2" xfId="25062"/>
    <cellStyle name="20% - Accent3 2 3 6 6" xfId="11264"/>
    <cellStyle name="20% - Accent3 2 3 6 6 2" xfId="25063"/>
    <cellStyle name="20% - Accent3 2 3 6 7" xfId="17047"/>
    <cellStyle name="20% - Accent3 2 3 6 7 2" xfId="25064"/>
    <cellStyle name="20% - Accent3 2 3 6 8" xfId="25065"/>
    <cellStyle name="20% - Accent3 2 3 7" xfId="1851"/>
    <cellStyle name="20% - Accent3 2 3 7 2" xfId="6446"/>
    <cellStyle name="20% - Accent3 2 3 7 2 2" xfId="15119"/>
    <cellStyle name="20% - Accent3 2 3 7 2 2 2" xfId="25066"/>
    <cellStyle name="20% - Accent3 2 3 7 2 3" xfId="20902"/>
    <cellStyle name="20% - Accent3 2 3 7 2 3 2" xfId="25067"/>
    <cellStyle name="20% - Accent3 2 3 7 2 4" xfId="25068"/>
    <cellStyle name="20% - Accent3 2 3 7 3" xfId="9337"/>
    <cellStyle name="20% - Accent3 2 3 7 3 2" xfId="25069"/>
    <cellStyle name="20% - Accent3 2 3 7 4" xfId="3554"/>
    <cellStyle name="20% - Accent3 2 3 7 4 2" xfId="25070"/>
    <cellStyle name="20% - Accent3 2 3 7 5" xfId="12228"/>
    <cellStyle name="20% - Accent3 2 3 7 5 2" xfId="25071"/>
    <cellStyle name="20% - Accent3 2 3 7 6" xfId="18011"/>
    <cellStyle name="20% - Accent3 2 3 7 6 2" xfId="25072"/>
    <cellStyle name="20% - Accent3 2 3 7 7" xfId="25073"/>
    <cellStyle name="20% - Accent3 2 3 8" xfId="1293"/>
    <cellStyle name="20% - Accent3 2 3 8 2" xfId="8779"/>
    <cellStyle name="20% - Accent3 2 3 8 2 2" xfId="14561"/>
    <cellStyle name="20% - Accent3 2 3 8 2 2 2" xfId="25074"/>
    <cellStyle name="20% - Accent3 2 3 8 2 3" xfId="20344"/>
    <cellStyle name="20% - Accent3 2 3 8 2 3 2" xfId="25075"/>
    <cellStyle name="20% - Accent3 2 3 8 2 4" xfId="25076"/>
    <cellStyle name="20% - Accent3 2 3 8 3" xfId="5888"/>
    <cellStyle name="20% - Accent3 2 3 8 3 2" xfId="25077"/>
    <cellStyle name="20% - Accent3 2 3 8 4" xfId="11670"/>
    <cellStyle name="20% - Accent3 2 3 8 4 2" xfId="25078"/>
    <cellStyle name="20% - Accent3 2 3 8 5" xfId="17453"/>
    <cellStyle name="20% - Accent3 2 3 8 5 2" xfId="25079"/>
    <cellStyle name="20% - Accent3 2 3 8 6" xfId="25080"/>
    <cellStyle name="20% - Accent3 2 3 9" xfId="4743"/>
    <cellStyle name="20% - Accent3 2 3 9 2" xfId="13417"/>
    <cellStyle name="20% - Accent3 2 3 9 2 2" xfId="25081"/>
    <cellStyle name="20% - Accent3 2 3 9 3" xfId="19200"/>
    <cellStyle name="20% - Accent3 2 3 9 3 2" xfId="25082"/>
    <cellStyle name="20% - Accent3 2 3 9 4" xfId="25083"/>
    <cellStyle name="20% - Accent3 2 4" xfId="123"/>
    <cellStyle name="20% - Accent3 2 4 10" xfId="10536"/>
    <cellStyle name="20% - Accent3 2 4 10 2" xfId="25084"/>
    <cellStyle name="20% - Accent3 2 4 11" xfId="16319"/>
    <cellStyle name="20% - Accent3 2 4 11 2" xfId="25085"/>
    <cellStyle name="20% - Accent3 2 4 12" xfId="25086"/>
    <cellStyle name="20% - Accent3 2 4 2" xfId="124"/>
    <cellStyle name="20% - Accent3 2 4 2 10" xfId="16320"/>
    <cellStyle name="20% - Accent3 2 4 2 10 2" xfId="25087"/>
    <cellStyle name="20% - Accent3 2 4 2 11" xfId="25088"/>
    <cellStyle name="20% - Accent3 2 4 2 2" xfId="125"/>
    <cellStyle name="20% - Accent3 2 4 2 2 2" xfId="1863"/>
    <cellStyle name="20% - Accent3 2 4 2 2 2 2" xfId="9349"/>
    <cellStyle name="20% - Accent3 2 4 2 2 2 2 2" xfId="15131"/>
    <cellStyle name="20% - Accent3 2 4 2 2 2 2 2 2" xfId="25089"/>
    <cellStyle name="20% - Accent3 2 4 2 2 2 2 3" xfId="20914"/>
    <cellStyle name="20% - Accent3 2 4 2 2 2 2 3 2" xfId="25090"/>
    <cellStyle name="20% - Accent3 2 4 2 2 2 2 4" xfId="25091"/>
    <cellStyle name="20% - Accent3 2 4 2 2 2 3" xfId="6458"/>
    <cellStyle name="20% - Accent3 2 4 2 2 2 3 2" xfId="25092"/>
    <cellStyle name="20% - Accent3 2 4 2 2 2 4" xfId="12240"/>
    <cellStyle name="20% - Accent3 2 4 2 2 2 4 2" xfId="25093"/>
    <cellStyle name="20% - Accent3 2 4 2 2 2 5" xfId="18023"/>
    <cellStyle name="20% - Accent3 2 4 2 2 2 5 2" xfId="25094"/>
    <cellStyle name="20% - Accent3 2 4 2 2 2 6" xfId="25095"/>
    <cellStyle name="20% - Accent3 2 4 2 2 3" xfId="4755"/>
    <cellStyle name="20% - Accent3 2 4 2 2 3 2" xfId="13429"/>
    <cellStyle name="20% - Accent3 2 4 2 2 3 2 2" xfId="25096"/>
    <cellStyle name="20% - Accent3 2 4 2 2 3 3" xfId="19212"/>
    <cellStyle name="20% - Accent3 2 4 2 2 3 3 2" xfId="25097"/>
    <cellStyle name="20% - Accent3 2 4 2 2 3 4" xfId="25098"/>
    <cellStyle name="20% - Accent3 2 4 2 2 4" xfId="7647"/>
    <cellStyle name="20% - Accent3 2 4 2 2 4 2" xfId="25099"/>
    <cellStyle name="20% - Accent3 2 4 2 2 5" xfId="3566"/>
    <cellStyle name="20% - Accent3 2 4 2 2 5 2" xfId="25100"/>
    <cellStyle name="20% - Accent3 2 4 2 2 6" xfId="10538"/>
    <cellStyle name="20% - Accent3 2 4 2 2 6 2" xfId="25101"/>
    <cellStyle name="20% - Accent3 2 4 2 2 7" xfId="16321"/>
    <cellStyle name="20% - Accent3 2 4 2 2 7 2" xfId="25102"/>
    <cellStyle name="20% - Accent3 2 4 2 2 8" xfId="25103"/>
    <cellStyle name="20% - Accent3 2 4 2 3" xfId="962"/>
    <cellStyle name="20% - Accent3 2 4 2 3 2" xfId="2666"/>
    <cellStyle name="20% - Accent3 2 4 2 3 2 2" xfId="10152"/>
    <cellStyle name="20% - Accent3 2 4 2 3 2 2 2" xfId="15934"/>
    <cellStyle name="20% - Accent3 2 4 2 3 2 2 2 2" xfId="25104"/>
    <cellStyle name="20% - Accent3 2 4 2 3 2 2 3" xfId="21717"/>
    <cellStyle name="20% - Accent3 2 4 2 3 2 2 3 2" xfId="25105"/>
    <cellStyle name="20% - Accent3 2 4 2 3 2 2 4" xfId="25106"/>
    <cellStyle name="20% - Accent3 2 4 2 3 2 3" xfId="7261"/>
    <cellStyle name="20% - Accent3 2 4 2 3 2 3 2" xfId="25107"/>
    <cellStyle name="20% - Accent3 2 4 2 3 2 4" xfId="13043"/>
    <cellStyle name="20% - Accent3 2 4 2 3 2 4 2" xfId="25108"/>
    <cellStyle name="20% - Accent3 2 4 2 3 2 5" xfId="18826"/>
    <cellStyle name="20% - Accent3 2 4 2 3 2 5 2" xfId="25109"/>
    <cellStyle name="20% - Accent3 2 4 2 3 2 6" xfId="25110"/>
    <cellStyle name="20% - Accent3 2 4 2 3 3" xfId="5558"/>
    <cellStyle name="20% - Accent3 2 4 2 3 3 2" xfId="14232"/>
    <cellStyle name="20% - Accent3 2 4 2 3 3 2 2" xfId="25111"/>
    <cellStyle name="20% - Accent3 2 4 2 3 3 3" xfId="20015"/>
    <cellStyle name="20% - Accent3 2 4 2 3 3 3 2" xfId="25112"/>
    <cellStyle name="20% - Accent3 2 4 2 3 3 4" xfId="25113"/>
    <cellStyle name="20% - Accent3 2 4 2 3 4" xfId="8450"/>
    <cellStyle name="20% - Accent3 2 4 2 3 4 2" xfId="25114"/>
    <cellStyle name="20% - Accent3 2 4 2 3 5" xfId="4369"/>
    <cellStyle name="20% - Accent3 2 4 2 3 5 2" xfId="25115"/>
    <cellStyle name="20% - Accent3 2 4 2 3 6" xfId="11341"/>
    <cellStyle name="20% - Accent3 2 4 2 3 6 2" xfId="25116"/>
    <cellStyle name="20% - Accent3 2 4 2 3 7" xfId="17124"/>
    <cellStyle name="20% - Accent3 2 4 2 3 7 2" xfId="25117"/>
    <cellStyle name="20% - Accent3 2 4 2 3 8" xfId="25118"/>
    <cellStyle name="20% - Accent3 2 4 2 4" xfId="1862"/>
    <cellStyle name="20% - Accent3 2 4 2 4 2" xfId="6457"/>
    <cellStyle name="20% - Accent3 2 4 2 4 2 2" xfId="15130"/>
    <cellStyle name="20% - Accent3 2 4 2 4 2 2 2" xfId="25119"/>
    <cellStyle name="20% - Accent3 2 4 2 4 2 3" xfId="20913"/>
    <cellStyle name="20% - Accent3 2 4 2 4 2 3 2" xfId="25120"/>
    <cellStyle name="20% - Accent3 2 4 2 4 2 4" xfId="25121"/>
    <cellStyle name="20% - Accent3 2 4 2 4 3" xfId="9348"/>
    <cellStyle name="20% - Accent3 2 4 2 4 3 2" xfId="25122"/>
    <cellStyle name="20% - Accent3 2 4 2 4 4" xfId="3565"/>
    <cellStyle name="20% - Accent3 2 4 2 4 4 2" xfId="25123"/>
    <cellStyle name="20% - Accent3 2 4 2 4 5" xfId="12239"/>
    <cellStyle name="20% - Accent3 2 4 2 4 5 2" xfId="25124"/>
    <cellStyle name="20% - Accent3 2 4 2 4 6" xfId="18022"/>
    <cellStyle name="20% - Accent3 2 4 2 4 6 2" xfId="25125"/>
    <cellStyle name="20% - Accent3 2 4 2 4 7" xfId="25126"/>
    <cellStyle name="20% - Accent3 2 4 2 5" xfId="1417"/>
    <cellStyle name="20% - Accent3 2 4 2 5 2" xfId="8903"/>
    <cellStyle name="20% - Accent3 2 4 2 5 2 2" xfId="14685"/>
    <cellStyle name="20% - Accent3 2 4 2 5 2 2 2" xfId="25127"/>
    <cellStyle name="20% - Accent3 2 4 2 5 2 3" xfId="20468"/>
    <cellStyle name="20% - Accent3 2 4 2 5 2 3 2" xfId="25128"/>
    <cellStyle name="20% - Accent3 2 4 2 5 2 4" xfId="25129"/>
    <cellStyle name="20% - Accent3 2 4 2 5 3" xfId="6012"/>
    <cellStyle name="20% - Accent3 2 4 2 5 3 2" xfId="25130"/>
    <cellStyle name="20% - Accent3 2 4 2 5 4" xfId="11794"/>
    <cellStyle name="20% - Accent3 2 4 2 5 4 2" xfId="25131"/>
    <cellStyle name="20% - Accent3 2 4 2 5 5" xfId="17577"/>
    <cellStyle name="20% - Accent3 2 4 2 5 5 2" xfId="25132"/>
    <cellStyle name="20% - Accent3 2 4 2 5 6" xfId="25133"/>
    <cellStyle name="20% - Accent3 2 4 2 6" xfId="4754"/>
    <cellStyle name="20% - Accent3 2 4 2 6 2" xfId="13428"/>
    <cellStyle name="20% - Accent3 2 4 2 6 2 2" xfId="25134"/>
    <cellStyle name="20% - Accent3 2 4 2 6 3" xfId="19211"/>
    <cellStyle name="20% - Accent3 2 4 2 6 3 2" xfId="25135"/>
    <cellStyle name="20% - Accent3 2 4 2 6 4" xfId="25136"/>
    <cellStyle name="20% - Accent3 2 4 2 7" xfId="7646"/>
    <cellStyle name="20% - Accent3 2 4 2 7 2" xfId="25137"/>
    <cellStyle name="20% - Accent3 2 4 2 8" xfId="3120"/>
    <cellStyle name="20% - Accent3 2 4 2 8 2" xfId="25138"/>
    <cellStyle name="20% - Accent3 2 4 2 9" xfId="10537"/>
    <cellStyle name="20% - Accent3 2 4 2 9 2" xfId="25139"/>
    <cellStyle name="20% - Accent3 2 4 3" xfId="126"/>
    <cellStyle name="20% - Accent3 2 4 3 2" xfId="1864"/>
    <cellStyle name="20% - Accent3 2 4 3 2 2" xfId="6459"/>
    <cellStyle name="20% - Accent3 2 4 3 2 2 2" xfId="15132"/>
    <cellStyle name="20% - Accent3 2 4 3 2 2 2 2" xfId="25140"/>
    <cellStyle name="20% - Accent3 2 4 3 2 2 3" xfId="20915"/>
    <cellStyle name="20% - Accent3 2 4 3 2 2 3 2" xfId="25141"/>
    <cellStyle name="20% - Accent3 2 4 3 2 2 4" xfId="25142"/>
    <cellStyle name="20% - Accent3 2 4 3 2 3" xfId="9350"/>
    <cellStyle name="20% - Accent3 2 4 3 2 3 2" xfId="25143"/>
    <cellStyle name="20% - Accent3 2 4 3 2 4" xfId="3567"/>
    <cellStyle name="20% - Accent3 2 4 3 2 4 2" xfId="25144"/>
    <cellStyle name="20% - Accent3 2 4 3 2 5" xfId="12241"/>
    <cellStyle name="20% - Accent3 2 4 3 2 5 2" xfId="25145"/>
    <cellStyle name="20% - Accent3 2 4 3 2 6" xfId="18024"/>
    <cellStyle name="20% - Accent3 2 4 3 2 6 2" xfId="25146"/>
    <cellStyle name="20% - Accent3 2 4 3 2 7" xfId="25147"/>
    <cellStyle name="20% - Accent3 2 4 3 3" xfId="1416"/>
    <cellStyle name="20% - Accent3 2 4 3 3 2" xfId="8902"/>
    <cellStyle name="20% - Accent3 2 4 3 3 2 2" xfId="14684"/>
    <cellStyle name="20% - Accent3 2 4 3 3 2 2 2" xfId="25148"/>
    <cellStyle name="20% - Accent3 2 4 3 3 2 3" xfId="20467"/>
    <cellStyle name="20% - Accent3 2 4 3 3 2 3 2" xfId="25149"/>
    <cellStyle name="20% - Accent3 2 4 3 3 2 4" xfId="25150"/>
    <cellStyle name="20% - Accent3 2 4 3 3 3" xfId="6011"/>
    <cellStyle name="20% - Accent3 2 4 3 3 3 2" xfId="25151"/>
    <cellStyle name="20% - Accent3 2 4 3 3 4" xfId="11793"/>
    <cellStyle name="20% - Accent3 2 4 3 3 4 2" xfId="25152"/>
    <cellStyle name="20% - Accent3 2 4 3 3 5" xfId="17576"/>
    <cellStyle name="20% - Accent3 2 4 3 3 5 2" xfId="25153"/>
    <cellStyle name="20% - Accent3 2 4 3 3 6" xfId="25154"/>
    <cellStyle name="20% - Accent3 2 4 3 4" xfId="4756"/>
    <cellStyle name="20% - Accent3 2 4 3 4 2" xfId="13430"/>
    <cellStyle name="20% - Accent3 2 4 3 4 2 2" xfId="25155"/>
    <cellStyle name="20% - Accent3 2 4 3 4 3" xfId="19213"/>
    <cellStyle name="20% - Accent3 2 4 3 4 3 2" xfId="25156"/>
    <cellStyle name="20% - Accent3 2 4 3 4 4" xfId="25157"/>
    <cellStyle name="20% - Accent3 2 4 3 5" xfId="7648"/>
    <cellStyle name="20% - Accent3 2 4 3 5 2" xfId="25158"/>
    <cellStyle name="20% - Accent3 2 4 3 6" xfId="3119"/>
    <cellStyle name="20% - Accent3 2 4 3 6 2" xfId="25159"/>
    <cellStyle name="20% - Accent3 2 4 3 7" xfId="10539"/>
    <cellStyle name="20% - Accent3 2 4 3 7 2" xfId="25160"/>
    <cellStyle name="20% - Accent3 2 4 3 8" xfId="16322"/>
    <cellStyle name="20% - Accent3 2 4 3 8 2" xfId="25161"/>
    <cellStyle name="20% - Accent3 2 4 3 9" xfId="25162"/>
    <cellStyle name="20% - Accent3 2 4 4" xfId="961"/>
    <cellStyle name="20% - Accent3 2 4 4 2" xfId="2665"/>
    <cellStyle name="20% - Accent3 2 4 4 2 2" xfId="10151"/>
    <cellStyle name="20% - Accent3 2 4 4 2 2 2" xfId="15933"/>
    <cellStyle name="20% - Accent3 2 4 4 2 2 2 2" xfId="25163"/>
    <cellStyle name="20% - Accent3 2 4 4 2 2 3" xfId="21716"/>
    <cellStyle name="20% - Accent3 2 4 4 2 2 3 2" xfId="25164"/>
    <cellStyle name="20% - Accent3 2 4 4 2 2 4" xfId="25165"/>
    <cellStyle name="20% - Accent3 2 4 4 2 3" xfId="7260"/>
    <cellStyle name="20% - Accent3 2 4 4 2 3 2" xfId="25166"/>
    <cellStyle name="20% - Accent3 2 4 4 2 4" xfId="13042"/>
    <cellStyle name="20% - Accent3 2 4 4 2 4 2" xfId="25167"/>
    <cellStyle name="20% - Accent3 2 4 4 2 5" xfId="18825"/>
    <cellStyle name="20% - Accent3 2 4 4 2 5 2" xfId="25168"/>
    <cellStyle name="20% - Accent3 2 4 4 2 6" xfId="25169"/>
    <cellStyle name="20% - Accent3 2 4 4 3" xfId="5557"/>
    <cellStyle name="20% - Accent3 2 4 4 3 2" xfId="14231"/>
    <cellStyle name="20% - Accent3 2 4 4 3 2 2" xfId="25170"/>
    <cellStyle name="20% - Accent3 2 4 4 3 3" xfId="20014"/>
    <cellStyle name="20% - Accent3 2 4 4 3 3 2" xfId="25171"/>
    <cellStyle name="20% - Accent3 2 4 4 3 4" xfId="25172"/>
    <cellStyle name="20% - Accent3 2 4 4 4" xfId="8449"/>
    <cellStyle name="20% - Accent3 2 4 4 4 2" xfId="25173"/>
    <cellStyle name="20% - Accent3 2 4 4 5" xfId="4368"/>
    <cellStyle name="20% - Accent3 2 4 4 5 2" xfId="25174"/>
    <cellStyle name="20% - Accent3 2 4 4 6" xfId="11340"/>
    <cellStyle name="20% - Accent3 2 4 4 6 2" xfId="25175"/>
    <cellStyle name="20% - Accent3 2 4 4 7" xfId="17123"/>
    <cellStyle name="20% - Accent3 2 4 4 7 2" xfId="25176"/>
    <cellStyle name="20% - Accent3 2 4 4 8" xfId="25177"/>
    <cellStyle name="20% - Accent3 2 4 5" xfId="1861"/>
    <cellStyle name="20% - Accent3 2 4 5 2" xfId="6456"/>
    <cellStyle name="20% - Accent3 2 4 5 2 2" xfId="15129"/>
    <cellStyle name="20% - Accent3 2 4 5 2 2 2" xfId="25178"/>
    <cellStyle name="20% - Accent3 2 4 5 2 3" xfId="20912"/>
    <cellStyle name="20% - Accent3 2 4 5 2 3 2" xfId="25179"/>
    <cellStyle name="20% - Accent3 2 4 5 2 4" xfId="25180"/>
    <cellStyle name="20% - Accent3 2 4 5 3" xfId="9347"/>
    <cellStyle name="20% - Accent3 2 4 5 3 2" xfId="25181"/>
    <cellStyle name="20% - Accent3 2 4 5 4" xfId="3564"/>
    <cellStyle name="20% - Accent3 2 4 5 4 2" xfId="25182"/>
    <cellStyle name="20% - Accent3 2 4 5 5" xfId="12238"/>
    <cellStyle name="20% - Accent3 2 4 5 5 2" xfId="25183"/>
    <cellStyle name="20% - Accent3 2 4 5 6" xfId="18021"/>
    <cellStyle name="20% - Accent3 2 4 5 6 2" xfId="25184"/>
    <cellStyle name="20% - Accent3 2 4 5 7" xfId="25185"/>
    <cellStyle name="20% - Accent3 2 4 6" xfId="1290"/>
    <cellStyle name="20% - Accent3 2 4 6 2" xfId="8776"/>
    <cellStyle name="20% - Accent3 2 4 6 2 2" xfId="14558"/>
    <cellStyle name="20% - Accent3 2 4 6 2 2 2" xfId="25186"/>
    <cellStyle name="20% - Accent3 2 4 6 2 3" xfId="20341"/>
    <cellStyle name="20% - Accent3 2 4 6 2 3 2" xfId="25187"/>
    <cellStyle name="20% - Accent3 2 4 6 2 4" xfId="25188"/>
    <cellStyle name="20% - Accent3 2 4 6 3" xfId="5885"/>
    <cellStyle name="20% - Accent3 2 4 6 3 2" xfId="25189"/>
    <cellStyle name="20% - Accent3 2 4 6 4" xfId="11667"/>
    <cellStyle name="20% - Accent3 2 4 6 4 2" xfId="25190"/>
    <cellStyle name="20% - Accent3 2 4 6 5" xfId="17450"/>
    <cellStyle name="20% - Accent3 2 4 6 5 2" xfId="25191"/>
    <cellStyle name="20% - Accent3 2 4 6 6" xfId="25192"/>
    <cellStyle name="20% - Accent3 2 4 7" xfId="4753"/>
    <cellStyle name="20% - Accent3 2 4 7 2" xfId="13427"/>
    <cellStyle name="20% - Accent3 2 4 7 2 2" xfId="25193"/>
    <cellStyle name="20% - Accent3 2 4 7 3" xfId="19210"/>
    <cellStyle name="20% - Accent3 2 4 7 3 2" xfId="25194"/>
    <cellStyle name="20% - Accent3 2 4 7 4" xfId="25195"/>
    <cellStyle name="20% - Accent3 2 4 8" xfId="7645"/>
    <cellStyle name="20% - Accent3 2 4 8 2" xfId="25196"/>
    <cellStyle name="20% - Accent3 2 4 9" xfId="2993"/>
    <cellStyle name="20% - Accent3 2 4 9 2" xfId="25197"/>
    <cellStyle name="20% - Accent3 2 5" xfId="127"/>
    <cellStyle name="20% - Accent3 2 5 10" xfId="16323"/>
    <cellStyle name="20% - Accent3 2 5 10 2" xfId="25198"/>
    <cellStyle name="20% - Accent3 2 5 11" xfId="25199"/>
    <cellStyle name="20% - Accent3 2 5 2" xfId="128"/>
    <cellStyle name="20% - Accent3 2 5 2 2" xfId="1866"/>
    <cellStyle name="20% - Accent3 2 5 2 2 2" xfId="9352"/>
    <cellStyle name="20% - Accent3 2 5 2 2 2 2" xfId="15134"/>
    <cellStyle name="20% - Accent3 2 5 2 2 2 2 2" xfId="25200"/>
    <cellStyle name="20% - Accent3 2 5 2 2 2 3" xfId="20917"/>
    <cellStyle name="20% - Accent3 2 5 2 2 2 3 2" xfId="25201"/>
    <cellStyle name="20% - Accent3 2 5 2 2 2 4" xfId="25202"/>
    <cellStyle name="20% - Accent3 2 5 2 2 3" xfId="6461"/>
    <cellStyle name="20% - Accent3 2 5 2 2 3 2" xfId="25203"/>
    <cellStyle name="20% - Accent3 2 5 2 2 4" xfId="12243"/>
    <cellStyle name="20% - Accent3 2 5 2 2 4 2" xfId="25204"/>
    <cellStyle name="20% - Accent3 2 5 2 2 5" xfId="18026"/>
    <cellStyle name="20% - Accent3 2 5 2 2 5 2" xfId="25205"/>
    <cellStyle name="20% - Accent3 2 5 2 2 6" xfId="25206"/>
    <cellStyle name="20% - Accent3 2 5 2 3" xfId="4758"/>
    <cellStyle name="20% - Accent3 2 5 2 3 2" xfId="13432"/>
    <cellStyle name="20% - Accent3 2 5 2 3 2 2" xfId="25207"/>
    <cellStyle name="20% - Accent3 2 5 2 3 3" xfId="19215"/>
    <cellStyle name="20% - Accent3 2 5 2 3 3 2" xfId="25208"/>
    <cellStyle name="20% - Accent3 2 5 2 3 4" xfId="25209"/>
    <cellStyle name="20% - Accent3 2 5 2 4" xfId="7650"/>
    <cellStyle name="20% - Accent3 2 5 2 4 2" xfId="25210"/>
    <cellStyle name="20% - Accent3 2 5 2 5" xfId="3569"/>
    <cellStyle name="20% - Accent3 2 5 2 5 2" xfId="25211"/>
    <cellStyle name="20% - Accent3 2 5 2 6" xfId="10541"/>
    <cellStyle name="20% - Accent3 2 5 2 6 2" xfId="25212"/>
    <cellStyle name="20% - Accent3 2 5 2 7" xfId="16324"/>
    <cellStyle name="20% - Accent3 2 5 2 7 2" xfId="25213"/>
    <cellStyle name="20% - Accent3 2 5 2 8" xfId="25214"/>
    <cellStyle name="20% - Accent3 2 5 3" xfId="963"/>
    <cellStyle name="20% - Accent3 2 5 3 2" xfId="2667"/>
    <cellStyle name="20% - Accent3 2 5 3 2 2" xfId="10153"/>
    <cellStyle name="20% - Accent3 2 5 3 2 2 2" xfId="15935"/>
    <cellStyle name="20% - Accent3 2 5 3 2 2 2 2" xfId="25215"/>
    <cellStyle name="20% - Accent3 2 5 3 2 2 3" xfId="21718"/>
    <cellStyle name="20% - Accent3 2 5 3 2 2 3 2" xfId="25216"/>
    <cellStyle name="20% - Accent3 2 5 3 2 2 4" xfId="25217"/>
    <cellStyle name="20% - Accent3 2 5 3 2 3" xfId="7262"/>
    <cellStyle name="20% - Accent3 2 5 3 2 3 2" xfId="25218"/>
    <cellStyle name="20% - Accent3 2 5 3 2 4" xfId="13044"/>
    <cellStyle name="20% - Accent3 2 5 3 2 4 2" xfId="25219"/>
    <cellStyle name="20% - Accent3 2 5 3 2 5" xfId="18827"/>
    <cellStyle name="20% - Accent3 2 5 3 2 5 2" xfId="25220"/>
    <cellStyle name="20% - Accent3 2 5 3 2 6" xfId="25221"/>
    <cellStyle name="20% - Accent3 2 5 3 3" xfId="5559"/>
    <cellStyle name="20% - Accent3 2 5 3 3 2" xfId="14233"/>
    <cellStyle name="20% - Accent3 2 5 3 3 2 2" xfId="25222"/>
    <cellStyle name="20% - Accent3 2 5 3 3 3" xfId="20016"/>
    <cellStyle name="20% - Accent3 2 5 3 3 3 2" xfId="25223"/>
    <cellStyle name="20% - Accent3 2 5 3 3 4" xfId="25224"/>
    <cellStyle name="20% - Accent3 2 5 3 4" xfId="8451"/>
    <cellStyle name="20% - Accent3 2 5 3 4 2" xfId="25225"/>
    <cellStyle name="20% - Accent3 2 5 3 5" xfId="4370"/>
    <cellStyle name="20% - Accent3 2 5 3 5 2" xfId="25226"/>
    <cellStyle name="20% - Accent3 2 5 3 6" xfId="11342"/>
    <cellStyle name="20% - Accent3 2 5 3 6 2" xfId="25227"/>
    <cellStyle name="20% - Accent3 2 5 3 7" xfId="17125"/>
    <cellStyle name="20% - Accent3 2 5 3 7 2" xfId="25228"/>
    <cellStyle name="20% - Accent3 2 5 3 8" xfId="25229"/>
    <cellStyle name="20% - Accent3 2 5 4" xfId="1865"/>
    <cellStyle name="20% - Accent3 2 5 4 2" xfId="6460"/>
    <cellStyle name="20% - Accent3 2 5 4 2 2" xfId="15133"/>
    <cellStyle name="20% - Accent3 2 5 4 2 2 2" xfId="25230"/>
    <cellStyle name="20% - Accent3 2 5 4 2 3" xfId="20916"/>
    <cellStyle name="20% - Accent3 2 5 4 2 3 2" xfId="25231"/>
    <cellStyle name="20% - Accent3 2 5 4 2 4" xfId="25232"/>
    <cellStyle name="20% - Accent3 2 5 4 3" xfId="9351"/>
    <cellStyle name="20% - Accent3 2 5 4 3 2" xfId="25233"/>
    <cellStyle name="20% - Accent3 2 5 4 4" xfId="3568"/>
    <cellStyle name="20% - Accent3 2 5 4 4 2" xfId="25234"/>
    <cellStyle name="20% - Accent3 2 5 4 5" xfId="12242"/>
    <cellStyle name="20% - Accent3 2 5 4 5 2" xfId="25235"/>
    <cellStyle name="20% - Accent3 2 5 4 6" xfId="18025"/>
    <cellStyle name="20% - Accent3 2 5 4 6 2" xfId="25236"/>
    <cellStyle name="20% - Accent3 2 5 4 7" xfId="25237"/>
    <cellStyle name="20% - Accent3 2 5 5" xfId="1418"/>
    <cellStyle name="20% - Accent3 2 5 5 2" xfId="8904"/>
    <cellStyle name="20% - Accent3 2 5 5 2 2" xfId="14686"/>
    <cellStyle name="20% - Accent3 2 5 5 2 2 2" xfId="25238"/>
    <cellStyle name="20% - Accent3 2 5 5 2 3" xfId="20469"/>
    <cellStyle name="20% - Accent3 2 5 5 2 3 2" xfId="25239"/>
    <cellStyle name="20% - Accent3 2 5 5 2 4" xfId="25240"/>
    <cellStyle name="20% - Accent3 2 5 5 3" xfId="6013"/>
    <cellStyle name="20% - Accent3 2 5 5 3 2" xfId="25241"/>
    <cellStyle name="20% - Accent3 2 5 5 4" xfId="11795"/>
    <cellStyle name="20% - Accent3 2 5 5 4 2" xfId="25242"/>
    <cellStyle name="20% - Accent3 2 5 5 5" xfId="17578"/>
    <cellStyle name="20% - Accent3 2 5 5 5 2" xfId="25243"/>
    <cellStyle name="20% - Accent3 2 5 5 6" xfId="25244"/>
    <cellStyle name="20% - Accent3 2 5 6" xfId="4757"/>
    <cellStyle name="20% - Accent3 2 5 6 2" xfId="13431"/>
    <cellStyle name="20% - Accent3 2 5 6 2 2" xfId="25245"/>
    <cellStyle name="20% - Accent3 2 5 6 3" xfId="19214"/>
    <cellStyle name="20% - Accent3 2 5 6 3 2" xfId="25246"/>
    <cellStyle name="20% - Accent3 2 5 6 4" xfId="25247"/>
    <cellStyle name="20% - Accent3 2 5 7" xfId="7649"/>
    <cellStyle name="20% - Accent3 2 5 7 2" xfId="25248"/>
    <cellStyle name="20% - Accent3 2 5 8" xfId="3121"/>
    <cellStyle name="20% - Accent3 2 5 8 2" xfId="25249"/>
    <cellStyle name="20% - Accent3 2 5 9" xfId="10540"/>
    <cellStyle name="20% - Accent3 2 5 9 2" xfId="25250"/>
    <cellStyle name="20% - Accent3 2 6" xfId="129"/>
    <cellStyle name="20% - Accent3 2 6 10" xfId="16325"/>
    <cellStyle name="20% - Accent3 2 6 10 2" xfId="25251"/>
    <cellStyle name="20% - Accent3 2 6 11" xfId="25252"/>
    <cellStyle name="20% - Accent3 2 6 2" xfId="130"/>
    <cellStyle name="20% - Accent3 2 6 2 2" xfId="1868"/>
    <cellStyle name="20% - Accent3 2 6 2 2 2" xfId="9354"/>
    <cellStyle name="20% - Accent3 2 6 2 2 2 2" xfId="15136"/>
    <cellStyle name="20% - Accent3 2 6 2 2 2 2 2" xfId="25253"/>
    <cellStyle name="20% - Accent3 2 6 2 2 2 3" xfId="20919"/>
    <cellStyle name="20% - Accent3 2 6 2 2 2 3 2" xfId="25254"/>
    <cellStyle name="20% - Accent3 2 6 2 2 2 4" xfId="25255"/>
    <cellStyle name="20% - Accent3 2 6 2 2 3" xfId="6463"/>
    <cellStyle name="20% - Accent3 2 6 2 2 3 2" xfId="25256"/>
    <cellStyle name="20% - Accent3 2 6 2 2 4" xfId="12245"/>
    <cellStyle name="20% - Accent3 2 6 2 2 4 2" xfId="25257"/>
    <cellStyle name="20% - Accent3 2 6 2 2 5" xfId="18028"/>
    <cellStyle name="20% - Accent3 2 6 2 2 5 2" xfId="25258"/>
    <cellStyle name="20% - Accent3 2 6 2 2 6" xfId="25259"/>
    <cellStyle name="20% - Accent3 2 6 2 3" xfId="4760"/>
    <cellStyle name="20% - Accent3 2 6 2 3 2" xfId="13434"/>
    <cellStyle name="20% - Accent3 2 6 2 3 2 2" xfId="25260"/>
    <cellStyle name="20% - Accent3 2 6 2 3 3" xfId="19217"/>
    <cellStyle name="20% - Accent3 2 6 2 3 3 2" xfId="25261"/>
    <cellStyle name="20% - Accent3 2 6 2 3 4" xfId="25262"/>
    <cellStyle name="20% - Accent3 2 6 2 4" xfId="7652"/>
    <cellStyle name="20% - Accent3 2 6 2 4 2" xfId="25263"/>
    <cellStyle name="20% - Accent3 2 6 2 5" xfId="3571"/>
    <cellStyle name="20% - Accent3 2 6 2 5 2" xfId="25264"/>
    <cellStyle name="20% - Accent3 2 6 2 6" xfId="10543"/>
    <cellStyle name="20% - Accent3 2 6 2 6 2" xfId="25265"/>
    <cellStyle name="20% - Accent3 2 6 2 7" xfId="16326"/>
    <cellStyle name="20% - Accent3 2 6 2 7 2" xfId="25266"/>
    <cellStyle name="20% - Accent3 2 6 2 8" xfId="25267"/>
    <cellStyle name="20% - Accent3 2 6 3" xfId="964"/>
    <cellStyle name="20% - Accent3 2 6 3 2" xfId="2668"/>
    <cellStyle name="20% - Accent3 2 6 3 2 2" xfId="10154"/>
    <cellStyle name="20% - Accent3 2 6 3 2 2 2" xfId="15936"/>
    <cellStyle name="20% - Accent3 2 6 3 2 2 2 2" xfId="25268"/>
    <cellStyle name="20% - Accent3 2 6 3 2 2 3" xfId="21719"/>
    <cellStyle name="20% - Accent3 2 6 3 2 2 3 2" xfId="25269"/>
    <cellStyle name="20% - Accent3 2 6 3 2 2 4" xfId="25270"/>
    <cellStyle name="20% - Accent3 2 6 3 2 3" xfId="7263"/>
    <cellStyle name="20% - Accent3 2 6 3 2 3 2" xfId="25271"/>
    <cellStyle name="20% - Accent3 2 6 3 2 4" xfId="13045"/>
    <cellStyle name="20% - Accent3 2 6 3 2 4 2" xfId="25272"/>
    <cellStyle name="20% - Accent3 2 6 3 2 5" xfId="18828"/>
    <cellStyle name="20% - Accent3 2 6 3 2 5 2" xfId="25273"/>
    <cellStyle name="20% - Accent3 2 6 3 2 6" xfId="25274"/>
    <cellStyle name="20% - Accent3 2 6 3 3" xfId="5560"/>
    <cellStyle name="20% - Accent3 2 6 3 3 2" xfId="14234"/>
    <cellStyle name="20% - Accent3 2 6 3 3 2 2" xfId="25275"/>
    <cellStyle name="20% - Accent3 2 6 3 3 3" xfId="20017"/>
    <cellStyle name="20% - Accent3 2 6 3 3 3 2" xfId="25276"/>
    <cellStyle name="20% - Accent3 2 6 3 3 4" xfId="25277"/>
    <cellStyle name="20% - Accent3 2 6 3 4" xfId="8452"/>
    <cellStyle name="20% - Accent3 2 6 3 4 2" xfId="25278"/>
    <cellStyle name="20% - Accent3 2 6 3 5" xfId="4371"/>
    <cellStyle name="20% - Accent3 2 6 3 5 2" xfId="25279"/>
    <cellStyle name="20% - Accent3 2 6 3 6" xfId="11343"/>
    <cellStyle name="20% - Accent3 2 6 3 6 2" xfId="25280"/>
    <cellStyle name="20% - Accent3 2 6 3 7" xfId="17126"/>
    <cellStyle name="20% - Accent3 2 6 3 7 2" xfId="25281"/>
    <cellStyle name="20% - Accent3 2 6 3 8" xfId="25282"/>
    <cellStyle name="20% - Accent3 2 6 4" xfId="1867"/>
    <cellStyle name="20% - Accent3 2 6 4 2" xfId="6462"/>
    <cellStyle name="20% - Accent3 2 6 4 2 2" xfId="15135"/>
    <cellStyle name="20% - Accent3 2 6 4 2 2 2" xfId="25283"/>
    <cellStyle name="20% - Accent3 2 6 4 2 3" xfId="20918"/>
    <cellStyle name="20% - Accent3 2 6 4 2 3 2" xfId="25284"/>
    <cellStyle name="20% - Accent3 2 6 4 2 4" xfId="25285"/>
    <cellStyle name="20% - Accent3 2 6 4 3" xfId="9353"/>
    <cellStyle name="20% - Accent3 2 6 4 3 2" xfId="25286"/>
    <cellStyle name="20% - Accent3 2 6 4 4" xfId="3570"/>
    <cellStyle name="20% - Accent3 2 6 4 4 2" xfId="25287"/>
    <cellStyle name="20% - Accent3 2 6 4 5" xfId="12244"/>
    <cellStyle name="20% - Accent3 2 6 4 5 2" xfId="25288"/>
    <cellStyle name="20% - Accent3 2 6 4 6" xfId="18027"/>
    <cellStyle name="20% - Accent3 2 6 4 6 2" xfId="25289"/>
    <cellStyle name="20% - Accent3 2 6 4 7" xfId="25290"/>
    <cellStyle name="20% - Accent3 2 6 5" xfId="1419"/>
    <cellStyle name="20% - Accent3 2 6 5 2" xfId="8905"/>
    <cellStyle name="20% - Accent3 2 6 5 2 2" xfId="14687"/>
    <cellStyle name="20% - Accent3 2 6 5 2 2 2" xfId="25291"/>
    <cellStyle name="20% - Accent3 2 6 5 2 3" xfId="20470"/>
    <cellStyle name="20% - Accent3 2 6 5 2 3 2" xfId="25292"/>
    <cellStyle name="20% - Accent3 2 6 5 2 4" xfId="25293"/>
    <cellStyle name="20% - Accent3 2 6 5 3" xfId="6014"/>
    <cellStyle name="20% - Accent3 2 6 5 3 2" xfId="25294"/>
    <cellStyle name="20% - Accent3 2 6 5 4" xfId="11796"/>
    <cellStyle name="20% - Accent3 2 6 5 4 2" xfId="25295"/>
    <cellStyle name="20% - Accent3 2 6 5 5" xfId="17579"/>
    <cellStyle name="20% - Accent3 2 6 5 5 2" xfId="25296"/>
    <cellStyle name="20% - Accent3 2 6 5 6" xfId="25297"/>
    <cellStyle name="20% - Accent3 2 6 6" xfId="4759"/>
    <cellStyle name="20% - Accent3 2 6 6 2" xfId="13433"/>
    <cellStyle name="20% - Accent3 2 6 6 2 2" xfId="25298"/>
    <cellStyle name="20% - Accent3 2 6 6 3" xfId="19216"/>
    <cellStyle name="20% - Accent3 2 6 6 3 2" xfId="25299"/>
    <cellStyle name="20% - Accent3 2 6 6 4" xfId="25300"/>
    <cellStyle name="20% - Accent3 2 6 7" xfId="7651"/>
    <cellStyle name="20% - Accent3 2 6 7 2" xfId="25301"/>
    <cellStyle name="20% - Accent3 2 6 8" xfId="3122"/>
    <cellStyle name="20% - Accent3 2 6 8 2" xfId="25302"/>
    <cellStyle name="20% - Accent3 2 6 9" xfId="10542"/>
    <cellStyle name="20% - Accent3 2 6 9 2" xfId="25303"/>
    <cellStyle name="20% - Accent3 2 7" xfId="131"/>
    <cellStyle name="20% - Accent3 2 7 2" xfId="1869"/>
    <cellStyle name="20% - Accent3 2 7 2 2" xfId="6464"/>
    <cellStyle name="20% - Accent3 2 7 2 2 2" xfId="15137"/>
    <cellStyle name="20% - Accent3 2 7 2 2 2 2" xfId="25304"/>
    <cellStyle name="20% - Accent3 2 7 2 2 3" xfId="20920"/>
    <cellStyle name="20% - Accent3 2 7 2 2 3 2" xfId="25305"/>
    <cellStyle name="20% - Accent3 2 7 2 2 4" xfId="25306"/>
    <cellStyle name="20% - Accent3 2 7 2 3" xfId="9355"/>
    <cellStyle name="20% - Accent3 2 7 2 3 2" xfId="25307"/>
    <cellStyle name="20% - Accent3 2 7 2 4" xfId="3572"/>
    <cellStyle name="20% - Accent3 2 7 2 4 2" xfId="25308"/>
    <cellStyle name="20% - Accent3 2 7 2 5" xfId="12246"/>
    <cellStyle name="20% - Accent3 2 7 2 5 2" xfId="25309"/>
    <cellStyle name="20% - Accent3 2 7 2 6" xfId="18029"/>
    <cellStyle name="20% - Accent3 2 7 2 6 2" xfId="25310"/>
    <cellStyle name="20% - Accent3 2 7 2 7" xfId="25311"/>
    <cellStyle name="20% - Accent3 2 7 3" xfId="1400"/>
    <cellStyle name="20% - Accent3 2 7 3 2" xfId="8886"/>
    <cellStyle name="20% - Accent3 2 7 3 2 2" xfId="14668"/>
    <cellStyle name="20% - Accent3 2 7 3 2 2 2" xfId="25312"/>
    <cellStyle name="20% - Accent3 2 7 3 2 3" xfId="20451"/>
    <cellStyle name="20% - Accent3 2 7 3 2 3 2" xfId="25313"/>
    <cellStyle name="20% - Accent3 2 7 3 2 4" xfId="25314"/>
    <cellStyle name="20% - Accent3 2 7 3 3" xfId="5995"/>
    <cellStyle name="20% - Accent3 2 7 3 3 2" xfId="25315"/>
    <cellStyle name="20% - Accent3 2 7 3 4" xfId="11777"/>
    <cellStyle name="20% - Accent3 2 7 3 4 2" xfId="25316"/>
    <cellStyle name="20% - Accent3 2 7 3 5" xfId="17560"/>
    <cellStyle name="20% - Accent3 2 7 3 5 2" xfId="25317"/>
    <cellStyle name="20% - Accent3 2 7 3 6" xfId="25318"/>
    <cellStyle name="20% - Accent3 2 7 4" xfId="4761"/>
    <cellStyle name="20% - Accent3 2 7 4 2" xfId="13435"/>
    <cellStyle name="20% - Accent3 2 7 4 2 2" xfId="25319"/>
    <cellStyle name="20% - Accent3 2 7 4 3" xfId="19218"/>
    <cellStyle name="20% - Accent3 2 7 4 3 2" xfId="25320"/>
    <cellStyle name="20% - Accent3 2 7 4 4" xfId="25321"/>
    <cellStyle name="20% - Accent3 2 7 5" xfId="7653"/>
    <cellStyle name="20% - Accent3 2 7 5 2" xfId="25322"/>
    <cellStyle name="20% - Accent3 2 7 6" xfId="3103"/>
    <cellStyle name="20% - Accent3 2 7 6 2" xfId="25323"/>
    <cellStyle name="20% - Accent3 2 7 7" xfId="10544"/>
    <cellStyle name="20% - Accent3 2 7 7 2" xfId="25324"/>
    <cellStyle name="20% - Accent3 2 7 8" xfId="16327"/>
    <cellStyle name="20% - Accent3 2 7 8 2" xfId="25325"/>
    <cellStyle name="20% - Accent3 2 7 9" xfId="25326"/>
    <cellStyle name="20% - Accent3 2 8" xfId="845"/>
    <cellStyle name="20% - Accent3 2 8 2" xfId="2551"/>
    <cellStyle name="20% - Accent3 2 8 2 2" xfId="10037"/>
    <cellStyle name="20% - Accent3 2 8 2 2 2" xfId="15819"/>
    <cellStyle name="20% - Accent3 2 8 2 2 2 2" xfId="25327"/>
    <cellStyle name="20% - Accent3 2 8 2 2 3" xfId="21602"/>
    <cellStyle name="20% - Accent3 2 8 2 2 3 2" xfId="25328"/>
    <cellStyle name="20% - Accent3 2 8 2 2 4" xfId="25329"/>
    <cellStyle name="20% - Accent3 2 8 2 3" xfId="7146"/>
    <cellStyle name="20% - Accent3 2 8 2 3 2" xfId="25330"/>
    <cellStyle name="20% - Accent3 2 8 2 4" xfId="12928"/>
    <cellStyle name="20% - Accent3 2 8 2 4 2" xfId="25331"/>
    <cellStyle name="20% - Accent3 2 8 2 5" xfId="18711"/>
    <cellStyle name="20% - Accent3 2 8 2 5 2" xfId="25332"/>
    <cellStyle name="20% - Accent3 2 8 2 6" xfId="25333"/>
    <cellStyle name="20% - Accent3 2 8 3" xfId="5443"/>
    <cellStyle name="20% - Accent3 2 8 3 2" xfId="14117"/>
    <cellStyle name="20% - Accent3 2 8 3 2 2" xfId="25334"/>
    <cellStyle name="20% - Accent3 2 8 3 3" xfId="19900"/>
    <cellStyle name="20% - Accent3 2 8 3 3 2" xfId="25335"/>
    <cellStyle name="20% - Accent3 2 8 3 4" xfId="25336"/>
    <cellStyle name="20% - Accent3 2 8 4" xfId="8335"/>
    <cellStyle name="20% - Accent3 2 8 4 2" xfId="25337"/>
    <cellStyle name="20% - Accent3 2 8 5" xfId="4254"/>
    <cellStyle name="20% - Accent3 2 8 5 2" xfId="25338"/>
    <cellStyle name="20% - Accent3 2 8 6" xfId="11226"/>
    <cellStyle name="20% - Accent3 2 8 6 2" xfId="25339"/>
    <cellStyle name="20% - Accent3 2 8 7" xfId="17009"/>
    <cellStyle name="20% - Accent3 2 8 7 2" xfId="25340"/>
    <cellStyle name="20% - Accent3 2 8 8" xfId="25341"/>
    <cellStyle name="20% - Accent3 2 9" xfId="1830"/>
    <cellStyle name="20% - Accent3 2 9 2" xfId="6425"/>
    <cellStyle name="20% - Accent3 2 9 2 2" xfId="15098"/>
    <cellStyle name="20% - Accent3 2 9 2 2 2" xfId="25342"/>
    <cellStyle name="20% - Accent3 2 9 2 3" xfId="20881"/>
    <cellStyle name="20% - Accent3 2 9 2 3 2" xfId="25343"/>
    <cellStyle name="20% - Accent3 2 9 2 4" xfId="25344"/>
    <cellStyle name="20% - Accent3 2 9 3" xfId="9316"/>
    <cellStyle name="20% - Accent3 2 9 3 2" xfId="25345"/>
    <cellStyle name="20% - Accent3 2 9 4" xfId="3533"/>
    <cellStyle name="20% - Accent3 2 9 4 2" xfId="25346"/>
    <cellStyle name="20% - Accent3 2 9 5" xfId="12207"/>
    <cellStyle name="20% - Accent3 2 9 5 2" xfId="25347"/>
    <cellStyle name="20% - Accent3 2 9 6" xfId="17990"/>
    <cellStyle name="20% - Accent3 2 9 6 2" xfId="25348"/>
    <cellStyle name="20% - Accent3 2 9 7" xfId="25349"/>
    <cellStyle name="20% - Accent3 3" xfId="1266"/>
    <cellStyle name="20% - Accent3 3 2" xfId="5862"/>
    <cellStyle name="20% - Accent3 3 2 2" xfId="14535"/>
    <cellStyle name="20% - Accent3 3 2 2 2" xfId="25350"/>
    <cellStyle name="20% - Accent3 3 2 3" xfId="20318"/>
    <cellStyle name="20% - Accent3 3 2 3 2" xfId="25351"/>
    <cellStyle name="20% - Accent3 3 2 4" xfId="25352"/>
    <cellStyle name="20% - Accent3 3 3" xfId="8753"/>
    <cellStyle name="20% - Accent3 3 3 2" xfId="25353"/>
    <cellStyle name="20% - Accent3 3 4" xfId="2970"/>
    <cellStyle name="20% - Accent3 3 4 2" xfId="25354"/>
    <cellStyle name="20% - Accent3 3 5" xfId="11644"/>
    <cellStyle name="20% - Accent3 3 5 2" xfId="25355"/>
    <cellStyle name="20% - Accent3 3 6" xfId="17427"/>
    <cellStyle name="20% - Accent3 3 6 2" xfId="25356"/>
    <cellStyle name="20% - Accent3 3 7" xfId="25357"/>
    <cellStyle name="20% - Accent3 4" xfId="2534"/>
    <cellStyle name="20% - Accent3 4 2" xfId="7129"/>
    <cellStyle name="20% - Accent3 4 2 2" xfId="15802"/>
    <cellStyle name="20% - Accent3 4 2 2 2" xfId="25358"/>
    <cellStyle name="20% - Accent3 4 2 3" xfId="21585"/>
    <cellStyle name="20% - Accent3 4 2 3 2" xfId="25359"/>
    <cellStyle name="20% - Accent3 4 2 4" xfId="25360"/>
    <cellStyle name="20% - Accent3 4 3" xfId="10020"/>
    <cellStyle name="20% - Accent3 4 3 2" xfId="25361"/>
    <cellStyle name="20% - Accent3 4 4" xfId="4237"/>
    <cellStyle name="20% - Accent3 4 4 2" xfId="25362"/>
    <cellStyle name="20% - Accent3 4 5" xfId="12911"/>
    <cellStyle name="20% - Accent3 4 5 2" xfId="25363"/>
    <cellStyle name="20% - Accent3 4 6" xfId="18694"/>
    <cellStyle name="20% - Accent3 4 6 2" xfId="25364"/>
    <cellStyle name="20% - Accent3 4 7" xfId="25365"/>
    <cellStyle name="20% - Accent3 5" xfId="1236"/>
    <cellStyle name="20% - Accent3 5 2" xfId="8723"/>
    <cellStyle name="20% - Accent3 5 2 2" xfId="14505"/>
    <cellStyle name="20% - Accent3 5 2 2 2" xfId="25366"/>
    <cellStyle name="20% - Accent3 5 2 3" xfId="20288"/>
    <cellStyle name="20% - Accent3 5 2 3 2" xfId="25367"/>
    <cellStyle name="20% - Accent3 5 2 4" xfId="25368"/>
    <cellStyle name="20% - Accent3 5 3" xfId="5832"/>
    <cellStyle name="20% - Accent3 5 3 2" xfId="25369"/>
    <cellStyle name="20% - Accent3 5 4" xfId="11614"/>
    <cellStyle name="20% - Accent3 5 4 2" xfId="25370"/>
    <cellStyle name="20% - Accent3 5 5" xfId="17397"/>
    <cellStyle name="20% - Accent3 5 5 2" xfId="25371"/>
    <cellStyle name="20% - Accent3 5 6" xfId="25372"/>
    <cellStyle name="20% - Accent3 6" xfId="5426"/>
    <cellStyle name="20% - Accent3 6 2" xfId="14100"/>
    <cellStyle name="20% - Accent3 6 2 2" xfId="25373"/>
    <cellStyle name="20% - Accent3 6 3" xfId="19883"/>
    <cellStyle name="20% - Accent3 6 3 2" xfId="25374"/>
    <cellStyle name="20% - Accent3 6 4" xfId="25375"/>
    <cellStyle name="20% - Accent3 7" xfId="8318"/>
    <cellStyle name="20% - Accent3 7 2" xfId="25376"/>
    <cellStyle name="20% - Accent3 8" xfId="2940"/>
    <cellStyle name="20% - Accent3 8 2" xfId="25377"/>
    <cellStyle name="20% - Accent3 9" xfId="11209"/>
    <cellStyle name="20% - Accent3 9 2" xfId="25378"/>
    <cellStyle name="20% - Accent4" xfId="824" builtinId="42" customBuiltin="1"/>
    <cellStyle name="20% - Accent4 10" xfId="16994"/>
    <cellStyle name="20% - Accent4 10 2" xfId="25379"/>
    <cellStyle name="20% - Accent4 11" xfId="25380"/>
    <cellStyle name="20% - Accent4 2" xfId="132"/>
    <cellStyle name="20% - Accent4 2 10" xfId="1251"/>
    <cellStyle name="20% - Accent4 2 10 2" xfId="8738"/>
    <cellStyle name="20% - Accent4 2 10 2 2" xfId="14520"/>
    <cellStyle name="20% - Accent4 2 10 2 2 2" xfId="25381"/>
    <cellStyle name="20% - Accent4 2 10 2 3" xfId="20303"/>
    <cellStyle name="20% - Accent4 2 10 2 3 2" xfId="25382"/>
    <cellStyle name="20% - Accent4 2 10 2 4" xfId="25383"/>
    <cellStyle name="20% - Accent4 2 10 3" xfId="5847"/>
    <cellStyle name="20% - Accent4 2 10 3 2" xfId="25384"/>
    <cellStyle name="20% - Accent4 2 10 4" xfId="11629"/>
    <cellStyle name="20% - Accent4 2 10 4 2" xfId="25385"/>
    <cellStyle name="20% - Accent4 2 10 5" xfId="17412"/>
    <cellStyle name="20% - Accent4 2 10 5 2" xfId="25386"/>
    <cellStyle name="20% - Accent4 2 10 6" xfId="25387"/>
    <cellStyle name="20% - Accent4 2 11" xfId="4762"/>
    <cellStyle name="20% - Accent4 2 11 2" xfId="13436"/>
    <cellStyle name="20% - Accent4 2 11 2 2" xfId="25388"/>
    <cellStyle name="20% - Accent4 2 11 3" xfId="19219"/>
    <cellStyle name="20% - Accent4 2 11 3 2" xfId="25389"/>
    <cellStyle name="20% - Accent4 2 11 4" xfId="25390"/>
    <cellStyle name="20% - Accent4 2 12" xfId="7654"/>
    <cellStyle name="20% - Accent4 2 12 2" xfId="25391"/>
    <cellStyle name="20% - Accent4 2 13" xfId="2955"/>
    <cellStyle name="20% - Accent4 2 13 2" xfId="25392"/>
    <cellStyle name="20% - Accent4 2 14" xfId="10545"/>
    <cellStyle name="20% - Accent4 2 14 2" xfId="25393"/>
    <cellStyle name="20% - Accent4 2 15" xfId="16328"/>
    <cellStyle name="20% - Accent4 2 15 2" xfId="25394"/>
    <cellStyle name="20% - Accent4 2 16" xfId="25395"/>
    <cellStyle name="20% - Accent4 2 2" xfId="133"/>
    <cellStyle name="20% - Accent4 2 2 10" xfId="4763"/>
    <cellStyle name="20% - Accent4 2 2 10 2" xfId="13437"/>
    <cellStyle name="20% - Accent4 2 2 10 2 2" xfId="25396"/>
    <cellStyle name="20% - Accent4 2 2 10 3" xfId="19220"/>
    <cellStyle name="20% - Accent4 2 2 10 3 2" xfId="25397"/>
    <cellStyle name="20% - Accent4 2 2 10 4" xfId="25398"/>
    <cellStyle name="20% - Accent4 2 2 11" xfId="7655"/>
    <cellStyle name="20% - Accent4 2 2 11 2" xfId="25399"/>
    <cellStyle name="20% - Accent4 2 2 12" xfId="2998"/>
    <cellStyle name="20% - Accent4 2 2 12 2" xfId="25400"/>
    <cellStyle name="20% - Accent4 2 2 13" xfId="10546"/>
    <cellStyle name="20% - Accent4 2 2 13 2" xfId="25401"/>
    <cellStyle name="20% - Accent4 2 2 14" xfId="16329"/>
    <cellStyle name="20% - Accent4 2 2 14 2" xfId="25402"/>
    <cellStyle name="20% - Accent4 2 2 15" xfId="25403"/>
    <cellStyle name="20% - Accent4 2 2 2" xfId="134"/>
    <cellStyle name="20% - Accent4 2 2 2 10" xfId="7656"/>
    <cellStyle name="20% - Accent4 2 2 2 10 2" xfId="25404"/>
    <cellStyle name="20% - Accent4 2 2 2 11" xfId="2999"/>
    <cellStyle name="20% - Accent4 2 2 2 11 2" xfId="25405"/>
    <cellStyle name="20% - Accent4 2 2 2 12" xfId="10547"/>
    <cellStyle name="20% - Accent4 2 2 2 12 2" xfId="25406"/>
    <cellStyle name="20% - Accent4 2 2 2 13" xfId="16330"/>
    <cellStyle name="20% - Accent4 2 2 2 13 2" xfId="25407"/>
    <cellStyle name="20% - Accent4 2 2 2 14" xfId="25408"/>
    <cellStyle name="20% - Accent4 2 2 2 2" xfId="135"/>
    <cellStyle name="20% - Accent4 2 2 2 2 10" xfId="10548"/>
    <cellStyle name="20% - Accent4 2 2 2 2 10 2" xfId="25409"/>
    <cellStyle name="20% - Accent4 2 2 2 2 11" xfId="16331"/>
    <cellStyle name="20% - Accent4 2 2 2 2 11 2" xfId="25410"/>
    <cellStyle name="20% - Accent4 2 2 2 2 12" xfId="25411"/>
    <cellStyle name="20% - Accent4 2 2 2 2 2" xfId="136"/>
    <cellStyle name="20% - Accent4 2 2 2 2 2 10" xfId="16332"/>
    <cellStyle name="20% - Accent4 2 2 2 2 2 10 2" xfId="25412"/>
    <cellStyle name="20% - Accent4 2 2 2 2 2 11" xfId="25413"/>
    <cellStyle name="20% - Accent4 2 2 2 2 2 2" xfId="137"/>
    <cellStyle name="20% - Accent4 2 2 2 2 2 2 2" xfId="1875"/>
    <cellStyle name="20% - Accent4 2 2 2 2 2 2 2 2" xfId="9361"/>
    <cellStyle name="20% - Accent4 2 2 2 2 2 2 2 2 2" xfId="15143"/>
    <cellStyle name="20% - Accent4 2 2 2 2 2 2 2 2 2 2" xfId="25414"/>
    <cellStyle name="20% - Accent4 2 2 2 2 2 2 2 2 3" xfId="20926"/>
    <cellStyle name="20% - Accent4 2 2 2 2 2 2 2 2 3 2" xfId="25415"/>
    <cellStyle name="20% - Accent4 2 2 2 2 2 2 2 2 4" xfId="25416"/>
    <cellStyle name="20% - Accent4 2 2 2 2 2 2 2 3" xfId="6470"/>
    <cellStyle name="20% - Accent4 2 2 2 2 2 2 2 3 2" xfId="25417"/>
    <cellStyle name="20% - Accent4 2 2 2 2 2 2 2 4" xfId="12252"/>
    <cellStyle name="20% - Accent4 2 2 2 2 2 2 2 4 2" xfId="25418"/>
    <cellStyle name="20% - Accent4 2 2 2 2 2 2 2 5" xfId="18035"/>
    <cellStyle name="20% - Accent4 2 2 2 2 2 2 2 5 2" xfId="25419"/>
    <cellStyle name="20% - Accent4 2 2 2 2 2 2 2 6" xfId="25420"/>
    <cellStyle name="20% - Accent4 2 2 2 2 2 2 3" xfId="4767"/>
    <cellStyle name="20% - Accent4 2 2 2 2 2 2 3 2" xfId="13441"/>
    <cellStyle name="20% - Accent4 2 2 2 2 2 2 3 2 2" xfId="25421"/>
    <cellStyle name="20% - Accent4 2 2 2 2 2 2 3 3" xfId="19224"/>
    <cellStyle name="20% - Accent4 2 2 2 2 2 2 3 3 2" xfId="25422"/>
    <cellStyle name="20% - Accent4 2 2 2 2 2 2 3 4" xfId="25423"/>
    <cellStyle name="20% - Accent4 2 2 2 2 2 2 4" xfId="7659"/>
    <cellStyle name="20% - Accent4 2 2 2 2 2 2 4 2" xfId="25424"/>
    <cellStyle name="20% - Accent4 2 2 2 2 2 2 5" xfId="3578"/>
    <cellStyle name="20% - Accent4 2 2 2 2 2 2 5 2" xfId="25425"/>
    <cellStyle name="20% - Accent4 2 2 2 2 2 2 6" xfId="10550"/>
    <cellStyle name="20% - Accent4 2 2 2 2 2 2 6 2" xfId="25426"/>
    <cellStyle name="20% - Accent4 2 2 2 2 2 2 7" xfId="16333"/>
    <cellStyle name="20% - Accent4 2 2 2 2 2 2 7 2" xfId="25427"/>
    <cellStyle name="20% - Accent4 2 2 2 2 2 2 8" xfId="25428"/>
    <cellStyle name="20% - Accent4 2 2 2 2 2 3" xfId="966"/>
    <cellStyle name="20% - Accent4 2 2 2 2 2 3 2" xfId="2670"/>
    <cellStyle name="20% - Accent4 2 2 2 2 2 3 2 2" xfId="10156"/>
    <cellStyle name="20% - Accent4 2 2 2 2 2 3 2 2 2" xfId="15938"/>
    <cellStyle name="20% - Accent4 2 2 2 2 2 3 2 2 2 2" xfId="25429"/>
    <cellStyle name="20% - Accent4 2 2 2 2 2 3 2 2 3" xfId="21721"/>
    <cellStyle name="20% - Accent4 2 2 2 2 2 3 2 2 3 2" xfId="25430"/>
    <cellStyle name="20% - Accent4 2 2 2 2 2 3 2 2 4" xfId="25431"/>
    <cellStyle name="20% - Accent4 2 2 2 2 2 3 2 3" xfId="7265"/>
    <cellStyle name="20% - Accent4 2 2 2 2 2 3 2 3 2" xfId="25432"/>
    <cellStyle name="20% - Accent4 2 2 2 2 2 3 2 4" xfId="13047"/>
    <cellStyle name="20% - Accent4 2 2 2 2 2 3 2 4 2" xfId="25433"/>
    <cellStyle name="20% - Accent4 2 2 2 2 2 3 2 5" xfId="18830"/>
    <cellStyle name="20% - Accent4 2 2 2 2 2 3 2 5 2" xfId="25434"/>
    <cellStyle name="20% - Accent4 2 2 2 2 2 3 2 6" xfId="25435"/>
    <cellStyle name="20% - Accent4 2 2 2 2 2 3 3" xfId="5562"/>
    <cellStyle name="20% - Accent4 2 2 2 2 2 3 3 2" xfId="14236"/>
    <cellStyle name="20% - Accent4 2 2 2 2 2 3 3 2 2" xfId="25436"/>
    <cellStyle name="20% - Accent4 2 2 2 2 2 3 3 3" xfId="20019"/>
    <cellStyle name="20% - Accent4 2 2 2 2 2 3 3 3 2" xfId="25437"/>
    <cellStyle name="20% - Accent4 2 2 2 2 2 3 3 4" xfId="25438"/>
    <cellStyle name="20% - Accent4 2 2 2 2 2 3 4" xfId="8454"/>
    <cellStyle name="20% - Accent4 2 2 2 2 2 3 4 2" xfId="25439"/>
    <cellStyle name="20% - Accent4 2 2 2 2 2 3 5" xfId="4373"/>
    <cellStyle name="20% - Accent4 2 2 2 2 2 3 5 2" xfId="25440"/>
    <cellStyle name="20% - Accent4 2 2 2 2 2 3 6" xfId="11345"/>
    <cellStyle name="20% - Accent4 2 2 2 2 2 3 6 2" xfId="25441"/>
    <cellStyle name="20% - Accent4 2 2 2 2 2 3 7" xfId="17128"/>
    <cellStyle name="20% - Accent4 2 2 2 2 2 3 7 2" xfId="25442"/>
    <cellStyle name="20% - Accent4 2 2 2 2 2 3 8" xfId="25443"/>
    <cellStyle name="20% - Accent4 2 2 2 2 2 4" xfId="1874"/>
    <cellStyle name="20% - Accent4 2 2 2 2 2 4 2" xfId="6469"/>
    <cellStyle name="20% - Accent4 2 2 2 2 2 4 2 2" xfId="15142"/>
    <cellStyle name="20% - Accent4 2 2 2 2 2 4 2 2 2" xfId="25444"/>
    <cellStyle name="20% - Accent4 2 2 2 2 2 4 2 3" xfId="20925"/>
    <cellStyle name="20% - Accent4 2 2 2 2 2 4 2 3 2" xfId="25445"/>
    <cellStyle name="20% - Accent4 2 2 2 2 2 4 2 4" xfId="25446"/>
    <cellStyle name="20% - Accent4 2 2 2 2 2 4 3" xfId="9360"/>
    <cellStyle name="20% - Accent4 2 2 2 2 2 4 3 2" xfId="25447"/>
    <cellStyle name="20% - Accent4 2 2 2 2 2 4 4" xfId="3577"/>
    <cellStyle name="20% - Accent4 2 2 2 2 2 4 4 2" xfId="25448"/>
    <cellStyle name="20% - Accent4 2 2 2 2 2 4 5" xfId="12251"/>
    <cellStyle name="20% - Accent4 2 2 2 2 2 4 5 2" xfId="25449"/>
    <cellStyle name="20% - Accent4 2 2 2 2 2 4 6" xfId="18034"/>
    <cellStyle name="20% - Accent4 2 2 2 2 2 4 6 2" xfId="25450"/>
    <cellStyle name="20% - Accent4 2 2 2 2 2 4 7" xfId="25451"/>
    <cellStyle name="20% - Accent4 2 2 2 2 2 5" xfId="1424"/>
    <cellStyle name="20% - Accent4 2 2 2 2 2 5 2" xfId="8910"/>
    <cellStyle name="20% - Accent4 2 2 2 2 2 5 2 2" xfId="14692"/>
    <cellStyle name="20% - Accent4 2 2 2 2 2 5 2 2 2" xfId="25452"/>
    <cellStyle name="20% - Accent4 2 2 2 2 2 5 2 3" xfId="20475"/>
    <cellStyle name="20% - Accent4 2 2 2 2 2 5 2 3 2" xfId="25453"/>
    <cellStyle name="20% - Accent4 2 2 2 2 2 5 2 4" xfId="25454"/>
    <cellStyle name="20% - Accent4 2 2 2 2 2 5 3" xfId="6019"/>
    <cellStyle name="20% - Accent4 2 2 2 2 2 5 3 2" xfId="25455"/>
    <cellStyle name="20% - Accent4 2 2 2 2 2 5 4" xfId="11801"/>
    <cellStyle name="20% - Accent4 2 2 2 2 2 5 4 2" xfId="25456"/>
    <cellStyle name="20% - Accent4 2 2 2 2 2 5 5" xfId="17584"/>
    <cellStyle name="20% - Accent4 2 2 2 2 2 5 5 2" xfId="25457"/>
    <cellStyle name="20% - Accent4 2 2 2 2 2 5 6" xfId="25458"/>
    <cellStyle name="20% - Accent4 2 2 2 2 2 6" xfId="4766"/>
    <cellStyle name="20% - Accent4 2 2 2 2 2 6 2" xfId="13440"/>
    <cellStyle name="20% - Accent4 2 2 2 2 2 6 2 2" xfId="25459"/>
    <cellStyle name="20% - Accent4 2 2 2 2 2 6 3" xfId="19223"/>
    <cellStyle name="20% - Accent4 2 2 2 2 2 6 3 2" xfId="25460"/>
    <cellStyle name="20% - Accent4 2 2 2 2 2 6 4" xfId="25461"/>
    <cellStyle name="20% - Accent4 2 2 2 2 2 7" xfId="7658"/>
    <cellStyle name="20% - Accent4 2 2 2 2 2 7 2" xfId="25462"/>
    <cellStyle name="20% - Accent4 2 2 2 2 2 8" xfId="3127"/>
    <cellStyle name="20% - Accent4 2 2 2 2 2 8 2" xfId="25463"/>
    <cellStyle name="20% - Accent4 2 2 2 2 2 9" xfId="10549"/>
    <cellStyle name="20% - Accent4 2 2 2 2 2 9 2" xfId="25464"/>
    <cellStyle name="20% - Accent4 2 2 2 2 3" xfId="138"/>
    <cellStyle name="20% - Accent4 2 2 2 2 3 2" xfId="1876"/>
    <cellStyle name="20% - Accent4 2 2 2 2 3 2 2" xfId="9362"/>
    <cellStyle name="20% - Accent4 2 2 2 2 3 2 2 2" xfId="15144"/>
    <cellStyle name="20% - Accent4 2 2 2 2 3 2 2 2 2" xfId="25465"/>
    <cellStyle name="20% - Accent4 2 2 2 2 3 2 2 3" xfId="20927"/>
    <cellStyle name="20% - Accent4 2 2 2 2 3 2 2 3 2" xfId="25466"/>
    <cellStyle name="20% - Accent4 2 2 2 2 3 2 2 4" xfId="25467"/>
    <cellStyle name="20% - Accent4 2 2 2 2 3 2 3" xfId="6471"/>
    <cellStyle name="20% - Accent4 2 2 2 2 3 2 3 2" xfId="25468"/>
    <cellStyle name="20% - Accent4 2 2 2 2 3 2 4" xfId="12253"/>
    <cellStyle name="20% - Accent4 2 2 2 2 3 2 4 2" xfId="25469"/>
    <cellStyle name="20% - Accent4 2 2 2 2 3 2 5" xfId="18036"/>
    <cellStyle name="20% - Accent4 2 2 2 2 3 2 5 2" xfId="25470"/>
    <cellStyle name="20% - Accent4 2 2 2 2 3 2 6" xfId="25471"/>
    <cellStyle name="20% - Accent4 2 2 2 2 3 3" xfId="4768"/>
    <cellStyle name="20% - Accent4 2 2 2 2 3 3 2" xfId="13442"/>
    <cellStyle name="20% - Accent4 2 2 2 2 3 3 2 2" xfId="25472"/>
    <cellStyle name="20% - Accent4 2 2 2 2 3 3 3" xfId="19225"/>
    <cellStyle name="20% - Accent4 2 2 2 2 3 3 3 2" xfId="25473"/>
    <cellStyle name="20% - Accent4 2 2 2 2 3 3 4" xfId="25474"/>
    <cellStyle name="20% - Accent4 2 2 2 2 3 4" xfId="7660"/>
    <cellStyle name="20% - Accent4 2 2 2 2 3 4 2" xfId="25475"/>
    <cellStyle name="20% - Accent4 2 2 2 2 3 5" xfId="3579"/>
    <cellStyle name="20% - Accent4 2 2 2 2 3 5 2" xfId="25476"/>
    <cellStyle name="20% - Accent4 2 2 2 2 3 6" xfId="10551"/>
    <cellStyle name="20% - Accent4 2 2 2 2 3 6 2" xfId="25477"/>
    <cellStyle name="20% - Accent4 2 2 2 2 3 7" xfId="16334"/>
    <cellStyle name="20% - Accent4 2 2 2 2 3 7 2" xfId="25478"/>
    <cellStyle name="20% - Accent4 2 2 2 2 3 8" xfId="25479"/>
    <cellStyle name="20% - Accent4 2 2 2 2 4" xfId="965"/>
    <cellStyle name="20% - Accent4 2 2 2 2 4 2" xfId="2669"/>
    <cellStyle name="20% - Accent4 2 2 2 2 4 2 2" xfId="10155"/>
    <cellStyle name="20% - Accent4 2 2 2 2 4 2 2 2" xfId="15937"/>
    <cellStyle name="20% - Accent4 2 2 2 2 4 2 2 2 2" xfId="25480"/>
    <cellStyle name="20% - Accent4 2 2 2 2 4 2 2 3" xfId="21720"/>
    <cellStyle name="20% - Accent4 2 2 2 2 4 2 2 3 2" xfId="25481"/>
    <cellStyle name="20% - Accent4 2 2 2 2 4 2 2 4" xfId="25482"/>
    <cellStyle name="20% - Accent4 2 2 2 2 4 2 3" xfId="7264"/>
    <cellStyle name="20% - Accent4 2 2 2 2 4 2 3 2" xfId="25483"/>
    <cellStyle name="20% - Accent4 2 2 2 2 4 2 4" xfId="13046"/>
    <cellStyle name="20% - Accent4 2 2 2 2 4 2 4 2" xfId="25484"/>
    <cellStyle name="20% - Accent4 2 2 2 2 4 2 5" xfId="18829"/>
    <cellStyle name="20% - Accent4 2 2 2 2 4 2 5 2" xfId="25485"/>
    <cellStyle name="20% - Accent4 2 2 2 2 4 2 6" xfId="25486"/>
    <cellStyle name="20% - Accent4 2 2 2 2 4 3" xfId="5561"/>
    <cellStyle name="20% - Accent4 2 2 2 2 4 3 2" xfId="14235"/>
    <cellStyle name="20% - Accent4 2 2 2 2 4 3 2 2" xfId="25487"/>
    <cellStyle name="20% - Accent4 2 2 2 2 4 3 3" xfId="20018"/>
    <cellStyle name="20% - Accent4 2 2 2 2 4 3 3 2" xfId="25488"/>
    <cellStyle name="20% - Accent4 2 2 2 2 4 3 4" xfId="25489"/>
    <cellStyle name="20% - Accent4 2 2 2 2 4 4" xfId="8453"/>
    <cellStyle name="20% - Accent4 2 2 2 2 4 4 2" xfId="25490"/>
    <cellStyle name="20% - Accent4 2 2 2 2 4 5" xfId="4372"/>
    <cellStyle name="20% - Accent4 2 2 2 2 4 5 2" xfId="25491"/>
    <cellStyle name="20% - Accent4 2 2 2 2 4 6" xfId="11344"/>
    <cellStyle name="20% - Accent4 2 2 2 2 4 6 2" xfId="25492"/>
    <cellStyle name="20% - Accent4 2 2 2 2 4 7" xfId="17127"/>
    <cellStyle name="20% - Accent4 2 2 2 2 4 7 2" xfId="25493"/>
    <cellStyle name="20% - Accent4 2 2 2 2 4 8" xfId="25494"/>
    <cellStyle name="20% - Accent4 2 2 2 2 5" xfId="1873"/>
    <cellStyle name="20% - Accent4 2 2 2 2 5 2" xfId="6468"/>
    <cellStyle name="20% - Accent4 2 2 2 2 5 2 2" xfId="15141"/>
    <cellStyle name="20% - Accent4 2 2 2 2 5 2 2 2" xfId="25495"/>
    <cellStyle name="20% - Accent4 2 2 2 2 5 2 3" xfId="20924"/>
    <cellStyle name="20% - Accent4 2 2 2 2 5 2 3 2" xfId="25496"/>
    <cellStyle name="20% - Accent4 2 2 2 2 5 2 4" xfId="25497"/>
    <cellStyle name="20% - Accent4 2 2 2 2 5 3" xfId="9359"/>
    <cellStyle name="20% - Accent4 2 2 2 2 5 3 2" xfId="25498"/>
    <cellStyle name="20% - Accent4 2 2 2 2 5 4" xfId="3576"/>
    <cellStyle name="20% - Accent4 2 2 2 2 5 4 2" xfId="25499"/>
    <cellStyle name="20% - Accent4 2 2 2 2 5 5" xfId="12250"/>
    <cellStyle name="20% - Accent4 2 2 2 2 5 5 2" xfId="25500"/>
    <cellStyle name="20% - Accent4 2 2 2 2 5 6" xfId="18033"/>
    <cellStyle name="20% - Accent4 2 2 2 2 5 6 2" xfId="25501"/>
    <cellStyle name="20% - Accent4 2 2 2 2 5 7" xfId="25502"/>
    <cellStyle name="20% - Accent4 2 2 2 2 6" xfId="1423"/>
    <cellStyle name="20% - Accent4 2 2 2 2 6 2" xfId="8909"/>
    <cellStyle name="20% - Accent4 2 2 2 2 6 2 2" xfId="14691"/>
    <cellStyle name="20% - Accent4 2 2 2 2 6 2 2 2" xfId="25503"/>
    <cellStyle name="20% - Accent4 2 2 2 2 6 2 3" xfId="20474"/>
    <cellStyle name="20% - Accent4 2 2 2 2 6 2 3 2" xfId="25504"/>
    <cellStyle name="20% - Accent4 2 2 2 2 6 2 4" xfId="25505"/>
    <cellStyle name="20% - Accent4 2 2 2 2 6 3" xfId="6018"/>
    <cellStyle name="20% - Accent4 2 2 2 2 6 3 2" xfId="25506"/>
    <cellStyle name="20% - Accent4 2 2 2 2 6 4" xfId="11800"/>
    <cellStyle name="20% - Accent4 2 2 2 2 6 4 2" xfId="25507"/>
    <cellStyle name="20% - Accent4 2 2 2 2 6 5" xfId="17583"/>
    <cellStyle name="20% - Accent4 2 2 2 2 6 5 2" xfId="25508"/>
    <cellStyle name="20% - Accent4 2 2 2 2 6 6" xfId="25509"/>
    <cellStyle name="20% - Accent4 2 2 2 2 7" xfId="4765"/>
    <cellStyle name="20% - Accent4 2 2 2 2 7 2" xfId="13439"/>
    <cellStyle name="20% - Accent4 2 2 2 2 7 2 2" xfId="25510"/>
    <cellStyle name="20% - Accent4 2 2 2 2 7 3" xfId="19222"/>
    <cellStyle name="20% - Accent4 2 2 2 2 7 3 2" xfId="25511"/>
    <cellStyle name="20% - Accent4 2 2 2 2 7 4" xfId="25512"/>
    <cellStyle name="20% - Accent4 2 2 2 2 8" xfId="7657"/>
    <cellStyle name="20% - Accent4 2 2 2 2 8 2" xfId="25513"/>
    <cellStyle name="20% - Accent4 2 2 2 2 9" xfId="3126"/>
    <cellStyle name="20% - Accent4 2 2 2 2 9 2" xfId="25514"/>
    <cellStyle name="20% - Accent4 2 2 2 3" xfId="139"/>
    <cellStyle name="20% - Accent4 2 2 2 3 10" xfId="16335"/>
    <cellStyle name="20% - Accent4 2 2 2 3 10 2" xfId="25515"/>
    <cellStyle name="20% - Accent4 2 2 2 3 11" xfId="25516"/>
    <cellStyle name="20% - Accent4 2 2 2 3 2" xfId="140"/>
    <cellStyle name="20% - Accent4 2 2 2 3 2 2" xfId="1878"/>
    <cellStyle name="20% - Accent4 2 2 2 3 2 2 2" xfId="9364"/>
    <cellStyle name="20% - Accent4 2 2 2 3 2 2 2 2" xfId="15146"/>
    <cellStyle name="20% - Accent4 2 2 2 3 2 2 2 2 2" xfId="25517"/>
    <cellStyle name="20% - Accent4 2 2 2 3 2 2 2 3" xfId="20929"/>
    <cellStyle name="20% - Accent4 2 2 2 3 2 2 2 3 2" xfId="25518"/>
    <cellStyle name="20% - Accent4 2 2 2 3 2 2 2 4" xfId="25519"/>
    <cellStyle name="20% - Accent4 2 2 2 3 2 2 3" xfId="6473"/>
    <cellStyle name="20% - Accent4 2 2 2 3 2 2 3 2" xfId="25520"/>
    <cellStyle name="20% - Accent4 2 2 2 3 2 2 4" xfId="12255"/>
    <cellStyle name="20% - Accent4 2 2 2 3 2 2 4 2" xfId="25521"/>
    <cellStyle name="20% - Accent4 2 2 2 3 2 2 5" xfId="18038"/>
    <cellStyle name="20% - Accent4 2 2 2 3 2 2 5 2" xfId="25522"/>
    <cellStyle name="20% - Accent4 2 2 2 3 2 2 6" xfId="25523"/>
    <cellStyle name="20% - Accent4 2 2 2 3 2 3" xfId="4770"/>
    <cellStyle name="20% - Accent4 2 2 2 3 2 3 2" xfId="13444"/>
    <cellStyle name="20% - Accent4 2 2 2 3 2 3 2 2" xfId="25524"/>
    <cellStyle name="20% - Accent4 2 2 2 3 2 3 3" xfId="19227"/>
    <cellStyle name="20% - Accent4 2 2 2 3 2 3 3 2" xfId="25525"/>
    <cellStyle name="20% - Accent4 2 2 2 3 2 3 4" xfId="25526"/>
    <cellStyle name="20% - Accent4 2 2 2 3 2 4" xfId="7662"/>
    <cellStyle name="20% - Accent4 2 2 2 3 2 4 2" xfId="25527"/>
    <cellStyle name="20% - Accent4 2 2 2 3 2 5" xfId="3581"/>
    <cellStyle name="20% - Accent4 2 2 2 3 2 5 2" xfId="25528"/>
    <cellStyle name="20% - Accent4 2 2 2 3 2 6" xfId="10553"/>
    <cellStyle name="20% - Accent4 2 2 2 3 2 6 2" xfId="25529"/>
    <cellStyle name="20% - Accent4 2 2 2 3 2 7" xfId="16336"/>
    <cellStyle name="20% - Accent4 2 2 2 3 2 7 2" xfId="25530"/>
    <cellStyle name="20% - Accent4 2 2 2 3 2 8" xfId="25531"/>
    <cellStyle name="20% - Accent4 2 2 2 3 3" xfId="967"/>
    <cellStyle name="20% - Accent4 2 2 2 3 3 2" xfId="2671"/>
    <cellStyle name="20% - Accent4 2 2 2 3 3 2 2" xfId="10157"/>
    <cellStyle name="20% - Accent4 2 2 2 3 3 2 2 2" xfId="15939"/>
    <cellStyle name="20% - Accent4 2 2 2 3 3 2 2 2 2" xfId="25532"/>
    <cellStyle name="20% - Accent4 2 2 2 3 3 2 2 3" xfId="21722"/>
    <cellStyle name="20% - Accent4 2 2 2 3 3 2 2 3 2" xfId="25533"/>
    <cellStyle name="20% - Accent4 2 2 2 3 3 2 2 4" xfId="25534"/>
    <cellStyle name="20% - Accent4 2 2 2 3 3 2 3" xfId="7266"/>
    <cellStyle name="20% - Accent4 2 2 2 3 3 2 3 2" xfId="25535"/>
    <cellStyle name="20% - Accent4 2 2 2 3 3 2 4" xfId="13048"/>
    <cellStyle name="20% - Accent4 2 2 2 3 3 2 4 2" xfId="25536"/>
    <cellStyle name="20% - Accent4 2 2 2 3 3 2 5" xfId="18831"/>
    <cellStyle name="20% - Accent4 2 2 2 3 3 2 5 2" xfId="25537"/>
    <cellStyle name="20% - Accent4 2 2 2 3 3 2 6" xfId="25538"/>
    <cellStyle name="20% - Accent4 2 2 2 3 3 3" xfId="5563"/>
    <cellStyle name="20% - Accent4 2 2 2 3 3 3 2" xfId="14237"/>
    <cellStyle name="20% - Accent4 2 2 2 3 3 3 2 2" xfId="25539"/>
    <cellStyle name="20% - Accent4 2 2 2 3 3 3 3" xfId="20020"/>
    <cellStyle name="20% - Accent4 2 2 2 3 3 3 3 2" xfId="25540"/>
    <cellStyle name="20% - Accent4 2 2 2 3 3 3 4" xfId="25541"/>
    <cellStyle name="20% - Accent4 2 2 2 3 3 4" xfId="8455"/>
    <cellStyle name="20% - Accent4 2 2 2 3 3 4 2" xfId="25542"/>
    <cellStyle name="20% - Accent4 2 2 2 3 3 5" xfId="4374"/>
    <cellStyle name="20% - Accent4 2 2 2 3 3 5 2" xfId="25543"/>
    <cellStyle name="20% - Accent4 2 2 2 3 3 6" xfId="11346"/>
    <cellStyle name="20% - Accent4 2 2 2 3 3 6 2" xfId="25544"/>
    <cellStyle name="20% - Accent4 2 2 2 3 3 7" xfId="17129"/>
    <cellStyle name="20% - Accent4 2 2 2 3 3 7 2" xfId="25545"/>
    <cellStyle name="20% - Accent4 2 2 2 3 3 8" xfId="25546"/>
    <cellStyle name="20% - Accent4 2 2 2 3 4" xfId="1877"/>
    <cellStyle name="20% - Accent4 2 2 2 3 4 2" xfId="6472"/>
    <cellStyle name="20% - Accent4 2 2 2 3 4 2 2" xfId="15145"/>
    <cellStyle name="20% - Accent4 2 2 2 3 4 2 2 2" xfId="25547"/>
    <cellStyle name="20% - Accent4 2 2 2 3 4 2 3" xfId="20928"/>
    <cellStyle name="20% - Accent4 2 2 2 3 4 2 3 2" xfId="25548"/>
    <cellStyle name="20% - Accent4 2 2 2 3 4 2 4" xfId="25549"/>
    <cellStyle name="20% - Accent4 2 2 2 3 4 3" xfId="9363"/>
    <cellStyle name="20% - Accent4 2 2 2 3 4 3 2" xfId="25550"/>
    <cellStyle name="20% - Accent4 2 2 2 3 4 4" xfId="3580"/>
    <cellStyle name="20% - Accent4 2 2 2 3 4 4 2" xfId="25551"/>
    <cellStyle name="20% - Accent4 2 2 2 3 4 5" xfId="12254"/>
    <cellStyle name="20% - Accent4 2 2 2 3 4 5 2" xfId="25552"/>
    <cellStyle name="20% - Accent4 2 2 2 3 4 6" xfId="18037"/>
    <cellStyle name="20% - Accent4 2 2 2 3 4 6 2" xfId="25553"/>
    <cellStyle name="20% - Accent4 2 2 2 3 4 7" xfId="25554"/>
    <cellStyle name="20% - Accent4 2 2 2 3 5" xfId="1425"/>
    <cellStyle name="20% - Accent4 2 2 2 3 5 2" xfId="8911"/>
    <cellStyle name="20% - Accent4 2 2 2 3 5 2 2" xfId="14693"/>
    <cellStyle name="20% - Accent4 2 2 2 3 5 2 2 2" xfId="25555"/>
    <cellStyle name="20% - Accent4 2 2 2 3 5 2 3" xfId="20476"/>
    <cellStyle name="20% - Accent4 2 2 2 3 5 2 3 2" xfId="25556"/>
    <cellStyle name="20% - Accent4 2 2 2 3 5 2 4" xfId="25557"/>
    <cellStyle name="20% - Accent4 2 2 2 3 5 3" xfId="6020"/>
    <cellStyle name="20% - Accent4 2 2 2 3 5 3 2" xfId="25558"/>
    <cellStyle name="20% - Accent4 2 2 2 3 5 4" xfId="11802"/>
    <cellStyle name="20% - Accent4 2 2 2 3 5 4 2" xfId="25559"/>
    <cellStyle name="20% - Accent4 2 2 2 3 5 5" xfId="17585"/>
    <cellStyle name="20% - Accent4 2 2 2 3 5 5 2" xfId="25560"/>
    <cellStyle name="20% - Accent4 2 2 2 3 5 6" xfId="25561"/>
    <cellStyle name="20% - Accent4 2 2 2 3 6" xfId="4769"/>
    <cellStyle name="20% - Accent4 2 2 2 3 6 2" xfId="13443"/>
    <cellStyle name="20% - Accent4 2 2 2 3 6 2 2" xfId="25562"/>
    <cellStyle name="20% - Accent4 2 2 2 3 6 3" xfId="19226"/>
    <cellStyle name="20% - Accent4 2 2 2 3 6 3 2" xfId="25563"/>
    <cellStyle name="20% - Accent4 2 2 2 3 6 4" xfId="25564"/>
    <cellStyle name="20% - Accent4 2 2 2 3 7" xfId="7661"/>
    <cellStyle name="20% - Accent4 2 2 2 3 7 2" xfId="25565"/>
    <cellStyle name="20% - Accent4 2 2 2 3 8" xfId="3128"/>
    <cellStyle name="20% - Accent4 2 2 2 3 8 2" xfId="25566"/>
    <cellStyle name="20% - Accent4 2 2 2 3 9" xfId="10552"/>
    <cellStyle name="20% - Accent4 2 2 2 3 9 2" xfId="25567"/>
    <cellStyle name="20% - Accent4 2 2 2 4" xfId="141"/>
    <cellStyle name="20% - Accent4 2 2 2 4 10" xfId="16337"/>
    <cellStyle name="20% - Accent4 2 2 2 4 10 2" xfId="25568"/>
    <cellStyle name="20% - Accent4 2 2 2 4 11" xfId="25569"/>
    <cellStyle name="20% - Accent4 2 2 2 4 2" xfId="142"/>
    <cellStyle name="20% - Accent4 2 2 2 4 2 2" xfId="1880"/>
    <cellStyle name="20% - Accent4 2 2 2 4 2 2 2" xfId="9366"/>
    <cellStyle name="20% - Accent4 2 2 2 4 2 2 2 2" xfId="15148"/>
    <cellStyle name="20% - Accent4 2 2 2 4 2 2 2 2 2" xfId="25570"/>
    <cellStyle name="20% - Accent4 2 2 2 4 2 2 2 3" xfId="20931"/>
    <cellStyle name="20% - Accent4 2 2 2 4 2 2 2 3 2" xfId="25571"/>
    <cellStyle name="20% - Accent4 2 2 2 4 2 2 2 4" xfId="25572"/>
    <cellStyle name="20% - Accent4 2 2 2 4 2 2 3" xfId="6475"/>
    <cellStyle name="20% - Accent4 2 2 2 4 2 2 3 2" xfId="25573"/>
    <cellStyle name="20% - Accent4 2 2 2 4 2 2 4" xfId="12257"/>
    <cellStyle name="20% - Accent4 2 2 2 4 2 2 4 2" xfId="25574"/>
    <cellStyle name="20% - Accent4 2 2 2 4 2 2 5" xfId="18040"/>
    <cellStyle name="20% - Accent4 2 2 2 4 2 2 5 2" xfId="25575"/>
    <cellStyle name="20% - Accent4 2 2 2 4 2 2 6" xfId="25576"/>
    <cellStyle name="20% - Accent4 2 2 2 4 2 3" xfId="4772"/>
    <cellStyle name="20% - Accent4 2 2 2 4 2 3 2" xfId="13446"/>
    <cellStyle name="20% - Accent4 2 2 2 4 2 3 2 2" xfId="25577"/>
    <cellStyle name="20% - Accent4 2 2 2 4 2 3 3" xfId="19229"/>
    <cellStyle name="20% - Accent4 2 2 2 4 2 3 3 2" xfId="25578"/>
    <cellStyle name="20% - Accent4 2 2 2 4 2 3 4" xfId="25579"/>
    <cellStyle name="20% - Accent4 2 2 2 4 2 4" xfId="7664"/>
    <cellStyle name="20% - Accent4 2 2 2 4 2 4 2" xfId="25580"/>
    <cellStyle name="20% - Accent4 2 2 2 4 2 5" xfId="3583"/>
    <cellStyle name="20% - Accent4 2 2 2 4 2 5 2" xfId="25581"/>
    <cellStyle name="20% - Accent4 2 2 2 4 2 6" xfId="10555"/>
    <cellStyle name="20% - Accent4 2 2 2 4 2 6 2" xfId="25582"/>
    <cellStyle name="20% - Accent4 2 2 2 4 2 7" xfId="16338"/>
    <cellStyle name="20% - Accent4 2 2 2 4 2 7 2" xfId="25583"/>
    <cellStyle name="20% - Accent4 2 2 2 4 2 8" xfId="25584"/>
    <cellStyle name="20% - Accent4 2 2 2 4 3" xfId="968"/>
    <cellStyle name="20% - Accent4 2 2 2 4 3 2" xfId="2672"/>
    <cellStyle name="20% - Accent4 2 2 2 4 3 2 2" xfId="10158"/>
    <cellStyle name="20% - Accent4 2 2 2 4 3 2 2 2" xfId="15940"/>
    <cellStyle name="20% - Accent4 2 2 2 4 3 2 2 2 2" xfId="25585"/>
    <cellStyle name="20% - Accent4 2 2 2 4 3 2 2 3" xfId="21723"/>
    <cellStyle name="20% - Accent4 2 2 2 4 3 2 2 3 2" xfId="25586"/>
    <cellStyle name="20% - Accent4 2 2 2 4 3 2 2 4" xfId="25587"/>
    <cellStyle name="20% - Accent4 2 2 2 4 3 2 3" xfId="7267"/>
    <cellStyle name="20% - Accent4 2 2 2 4 3 2 3 2" xfId="25588"/>
    <cellStyle name="20% - Accent4 2 2 2 4 3 2 4" xfId="13049"/>
    <cellStyle name="20% - Accent4 2 2 2 4 3 2 4 2" xfId="25589"/>
    <cellStyle name="20% - Accent4 2 2 2 4 3 2 5" xfId="18832"/>
    <cellStyle name="20% - Accent4 2 2 2 4 3 2 5 2" xfId="25590"/>
    <cellStyle name="20% - Accent4 2 2 2 4 3 2 6" xfId="25591"/>
    <cellStyle name="20% - Accent4 2 2 2 4 3 3" xfId="5564"/>
    <cellStyle name="20% - Accent4 2 2 2 4 3 3 2" xfId="14238"/>
    <cellStyle name="20% - Accent4 2 2 2 4 3 3 2 2" xfId="25592"/>
    <cellStyle name="20% - Accent4 2 2 2 4 3 3 3" xfId="20021"/>
    <cellStyle name="20% - Accent4 2 2 2 4 3 3 3 2" xfId="25593"/>
    <cellStyle name="20% - Accent4 2 2 2 4 3 3 4" xfId="25594"/>
    <cellStyle name="20% - Accent4 2 2 2 4 3 4" xfId="8456"/>
    <cellStyle name="20% - Accent4 2 2 2 4 3 4 2" xfId="25595"/>
    <cellStyle name="20% - Accent4 2 2 2 4 3 5" xfId="4375"/>
    <cellStyle name="20% - Accent4 2 2 2 4 3 5 2" xfId="25596"/>
    <cellStyle name="20% - Accent4 2 2 2 4 3 6" xfId="11347"/>
    <cellStyle name="20% - Accent4 2 2 2 4 3 6 2" xfId="25597"/>
    <cellStyle name="20% - Accent4 2 2 2 4 3 7" xfId="17130"/>
    <cellStyle name="20% - Accent4 2 2 2 4 3 7 2" xfId="25598"/>
    <cellStyle name="20% - Accent4 2 2 2 4 3 8" xfId="25599"/>
    <cellStyle name="20% - Accent4 2 2 2 4 4" xfId="1879"/>
    <cellStyle name="20% - Accent4 2 2 2 4 4 2" xfId="6474"/>
    <cellStyle name="20% - Accent4 2 2 2 4 4 2 2" xfId="15147"/>
    <cellStyle name="20% - Accent4 2 2 2 4 4 2 2 2" xfId="25600"/>
    <cellStyle name="20% - Accent4 2 2 2 4 4 2 3" xfId="20930"/>
    <cellStyle name="20% - Accent4 2 2 2 4 4 2 3 2" xfId="25601"/>
    <cellStyle name="20% - Accent4 2 2 2 4 4 2 4" xfId="25602"/>
    <cellStyle name="20% - Accent4 2 2 2 4 4 3" xfId="9365"/>
    <cellStyle name="20% - Accent4 2 2 2 4 4 3 2" xfId="25603"/>
    <cellStyle name="20% - Accent4 2 2 2 4 4 4" xfId="3582"/>
    <cellStyle name="20% - Accent4 2 2 2 4 4 4 2" xfId="25604"/>
    <cellStyle name="20% - Accent4 2 2 2 4 4 5" xfId="12256"/>
    <cellStyle name="20% - Accent4 2 2 2 4 4 5 2" xfId="25605"/>
    <cellStyle name="20% - Accent4 2 2 2 4 4 6" xfId="18039"/>
    <cellStyle name="20% - Accent4 2 2 2 4 4 6 2" xfId="25606"/>
    <cellStyle name="20% - Accent4 2 2 2 4 4 7" xfId="25607"/>
    <cellStyle name="20% - Accent4 2 2 2 4 5" xfId="1426"/>
    <cellStyle name="20% - Accent4 2 2 2 4 5 2" xfId="8912"/>
    <cellStyle name="20% - Accent4 2 2 2 4 5 2 2" xfId="14694"/>
    <cellStyle name="20% - Accent4 2 2 2 4 5 2 2 2" xfId="25608"/>
    <cellStyle name="20% - Accent4 2 2 2 4 5 2 3" xfId="20477"/>
    <cellStyle name="20% - Accent4 2 2 2 4 5 2 3 2" xfId="25609"/>
    <cellStyle name="20% - Accent4 2 2 2 4 5 2 4" xfId="25610"/>
    <cellStyle name="20% - Accent4 2 2 2 4 5 3" xfId="6021"/>
    <cellStyle name="20% - Accent4 2 2 2 4 5 3 2" xfId="25611"/>
    <cellStyle name="20% - Accent4 2 2 2 4 5 4" xfId="11803"/>
    <cellStyle name="20% - Accent4 2 2 2 4 5 4 2" xfId="25612"/>
    <cellStyle name="20% - Accent4 2 2 2 4 5 5" xfId="17586"/>
    <cellStyle name="20% - Accent4 2 2 2 4 5 5 2" xfId="25613"/>
    <cellStyle name="20% - Accent4 2 2 2 4 5 6" xfId="25614"/>
    <cellStyle name="20% - Accent4 2 2 2 4 6" xfId="4771"/>
    <cellStyle name="20% - Accent4 2 2 2 4 6 2" xfId="13445"/>
    <cellStyle name="20% - Accent4 2 2 2 4 6 2 2" xfId="25615"/>
    <cellStyle name="20% - Accent4 2 2 2 4 6 3" xfId="19228"/>
    <cellStyle name="20% - Accent4 2 2 2 4 6 3 2" xfId="25616"/>
    <cellStyle name="20% - Accent4 2 2 2 4 6 4" xfId="25617"/>
    <cellStyle name="20% - Accent4 2 2 2 4 7" xfId="7663"/>
    <cellStyle name="20% - Accent4 2 2 2 4 7 2" xfId="25618"/>
    <cellStyle name="20% - Accent4 2 2 2 4 8" xfId="3129"/>
    <cellStyle name="20% - Accent4 2 2 2 4 8 2" xfId="25619"/>
    <cellStyle name="20% - Accent4 2 2 2 4 9" xfId="10554"/>
    <cellStyle name="20% - Accent4 2 2 2 4 9 2" xfId="25620"/>
    <cellStyle name="20% - Accent4 2 2 2 5" xfId="143"/>
    <cellStyle name="20% - Accent4 2 2 2 5 2" xfId="1881"/>
    <cellStyle name="20% - Accent4 2 2 2 5 2 2" xfId="6476"/>
    <cellStyle name="20% - Accent4 2 2 2 5 2 2 2" xfId="15149"/>
    <cellStyle name="20% - Accent4 2 2 2 5 2 2 2 2" xfId="25621"/>
    <cellStyle name="20% - Accent4 2 2 2 5 2 2 3" xfId="20932"/>
    <cellStyle name="20% - Accent4 2 2 2 5 2 2 3 2" xfId="25622"/>
    <cellStyle name="20% - Accent4 2 2 2 5 2 2 4" xfId="25623"/>
    <cellStyle name="20% - Accent4 2 2 2 5 2 3" xfId="9367"/>
    <cellStyle name="20% - Accent4 2 2 2 5 2 3 2" xfId="25624"/>
    <cellStyle name="20% - Accent4 2 2 2 5 2 4" xfId="3584"/>
    <cellStyle name="20% - Accent4 2 2 2 5 2 4 2" xfId="25625"/>
    <cellStyle name="20% - Accent4 2 2 2 5 2 5" xfId="12258"/>
    <cellStyle name="20% - Accent4 2 2 2 5 2 5 2" xfId="25626"/>
    <cellStyle name="20% - Accent4 2 2 2 5 2 6" xfId="18041"/>
    <cellStyle name="20% - Accent4 2 2 2 5 2 6 2" xfId="25627"/>
    <cellStyle name="20% - Accent4 2 2 2 5 2 7" xfId="25628"/>
    <cellStyle name="20% - Accent4 2 2 2 5 3" xfId="1422"/>
    <cellStyle name="20% - Accent4 2 2 2 5 3 2" xfId="8908"/>
    <cellStyle name="20% - Accent4 2 2 2 5 3 2 2" xfId="14690"/>
    <cellStyle name="20% - Accent4 2 2 2 5 3 2 2 2" xfId="25629"/>
    <cellStyle name="20% - Accent4 2 2 2 5 3 2 3" xfId="20473"/>
    <cellStyle name="20% - Accent4 2 2 2 5 3 2 3 2" xfId="25630"/>
    <cellStyle name="20% - Accent4 2 2 2 5 3 2 4" xfId="25631"/>
    <cellStyle name="20% - Accent4 2 2 2 5 3 3" xfId="6017"/>
    <cellStyle name="20% - Accent4 2 2 2 5 3 3 2" xfId="25632"/>
    <cellStyle name="20% - Accent4 2 2 2 5 3 4" xfId="11799"/>
    <cellStyle name="20% - Accent4 2 2 2 5 3 4 2" xfId="25633"/>
    <cellStyle name="20% - Accent4 2 2 2 5 3 5" xfId="17582"/>
    <cellStyle name="20% - Accent4 2 2 2 5 3 5 2" xfId="25634"/>
    <cellStyle name="20% - Accent4 2 2 2 5 3 6" xfId="25635"/>
    <cellStyle name="20% - Accent4 2 2 2 5 4" xfId="4773"/>
    <cellStyle name="20% - Accent4 2 2 2 5 4 2" xfId="13447"/>
    <cellStyle name="20% - Accent4 2 2 2 5 4 2 2" xfId="25636"/>
    <cellStyle name="20% - Accent4 2 2 2 5 4 3" xfId="19230"/>
    <cellStyle name="20% - Accent4 2 2 2 5 4 3 2" xfId="25637"/>
    <cellStyle name="20% - Accent4 2 2 2 5 4 4" xfId="25638"/>
    <cellStyle name="20% - Accent4 2 2 2 5 5" xfId="7665"/>
    <cellStyle name="20% - Accent4 2 2 2 5 5 2" xfId="25639"/>
    <cellStyle name="20% - Accent4 2 2 2 5 6" xfId="3125"/>
    <cellStyle name="20% - Accent4 2 2 2 5 6 2" xfId="25640"/>
    <cellStyle name="20% - Accent4 2 2 2 5 7" xfId="10556"/>
    <cellStyle name="20% - Accent4 2 2 2 5 7 2" xfId="25641"/>
    <cellStyle name="20% - Accent4 2 2 2 5 8" xfId="16339"/>
    <cellStyle name="20% - Accent4 2 2 2 5 8 2" xfId="25642"/>
    <cellStyle name="20% - Accent4 2 2 2 5 9" xfId="25643"/>
    <cellStyle name="20% - Accent4 2 2 2 6" xfId="903"/>
    <cellStyle name="20% - Accent4 2 2 2 6 2" xfId="2609"/>
    <cellStyle name="20% - Accent4 2 2 2 6 2 2" xfId="10095"/>
    <cellStyle name="20% - Accent4 2 2 2 6 2 2 2" xfId="15877"/>
    <cellStyle name="20% - Accent4 2 2 2 6 2 2 2 2" xfId="25644"/>
    <cellStyle name="20% - Accent4 2 2 2 6 2 2 3" xfId="21660"/>
    <cellStyle name="20% - Accent4 2 2 2 6 2 2 3 2" xfId="25645"/>
    <cellStyle name="20% - Accent4 2 2 2 6 2 2 4" xfId="25646"/>
    <cellStyle name="20% - Accent4 2 2 2 6 2 3" xfId="7204"/>
    <cellStyle name="20% - Accent4 2 2 2 6 2 3 2" xfId="25647"/>
    <cellStyle name="20% - Accent4 2 2 2 6 2 4" xfId="12986"/>
    <cellStyle name="20% - Accent4 2 2 2 6 2 4 2" xfId="25648"/>
    <cellStyle name="20% - Accent4 2 2 2 6 2 5" xfId="18769"/>
    <cellStyle name="20% - Accent4 2 2 2 6 2 5 2" xfId="25649"/>
    <cellStyle name="20% - Accent4 2 2 2 6 2 6" xfId="25650"/>
    <cellStyle name="20% - Accent4 2 2 2 6 3" xfId="5501"/>
    <cellStyle name="20% - Accent4 2 2 2 6 3 2" xfId="14175"/>
    <cellStyle name="20% - Accent4 2 2 2 6 3 2 2" xfId="25651"/>
    <cellStyle name="20% - Accent4 2 2 2 6 3 3" xfId="19958"/>
    <cellStyle name="20% - Accent4 2 2 2 6 3 3 2" xfId="25652"/>
    <cellStyle name="20% - Accent4 2 2 2 6 3 4" xfId="25653"/>
    <cellStyle name="20% - Accent4 2 2 2 6 4" xfId="8393"/>
    <cellStyle name="20% - Accent4 2 2 2 6 4 2" xfId="25654"/>
    <cellStyle name="20% - Accent4 2 2 2 6 5" xfId="4312"/>
    <cellStyle name="20% - Accent4 2 2 2 6 5 2" xfId="25655"/>
    <cellStyle name="20% - Accent4 2 2 2 6 6" xfId="11284"/>
    <cellStyle name="20% - Accent4 2 2 2 6 6 2" xfId="25656"/>
    <cellStyle name="20% - Accent4 2 2 2 6 7" xfId="17067"/>
    <cellStyle name="20% - Accent4 2 2 2 6 7 2" xfId="25657"/>
    <cellStyle name="20% - Accent4 2 2 2 6 8" xfId="25658"/>
    <cellStyle name="20% - Accent4 2 2 2 7" xfId="1872"/>
    <cellStyle name="20% - Accent4 2 2 2 7 2" xfId="6467"/>
    <cellStyle name="20% - Accent4 2 2 2 7 2 2" xfId="15140"/>
    <cellStyle name="20% - Accent4 2 2 2 7 2 2 2" xfId="25659"/>
    <cellStyle name="20% - Accent4 2 2 2 7 2 3" xfId="20923"/>
    <cellStyle name="20% - Accent4 2 2 2 7 2 3 2" xfId="25660"/>
    <cellStyle name="20% - Accent4 2 2 2 7 2 4" xfId="25661"/>
    <cellStyle name="20% - Accent4 2 2 2 7 3" xfId="9358"/>
    <cellStyle name="20% - Accent4 2 2 2 7 3 2" xfId="25662"/>
    <cellStyle name="20% - Accent4 2 2 2 7 4" xfId="3575"/>
    <cellStyle name="20% - Accent4 2 2 2 7 4 2" xfId="25663"/>
    <cellStyle name="20% - Accent4 2 2 2 7 5" xfId="12249"/>
    <cellStyle name="20% - Accent4 2 2 2 7 5 2" xfId="25664"/>
    <cellStyle name="20% - Accent4 2 2 2 7 6" xfId="18032"/>
    <cellStyle name="20% - Accent4 2 2 2 7 6 2" xfId="25665"/>
    <cellStyle name="20% - Accent4 2 2 2 7 7" xfId="25666"/>
    <cellStyle name="20% - Accent4 2 2 2 8" xfId="1296"/>
    <cellStyle name="20% - Accent4 2 2 2 8 2" xfId="8782"/>
    <cellStyle name="20% - Accent4 2 2 2 8 2 2" xfId="14564"/>
    <cellStyle name="20% - Accent4 2 2 2 8 2 2 2" xfId="25667"/>
    <cellStyle name="20% - Accent4 2 2 2 8 2 3" xfId="20347"/>
    <cellStyle name="20% - Accent4 2 2 2 8 2 3 2" xfId="25668"/>
    <cellStyle name="20% - Accent4 2 2 2 8 2 4" xfId="25669"/>
    <cellStyle name="20% - Accent4 2 2 2 8 3" xfId="5891"/>
    <cellStyle name="20% - Accent4 2 2 2 8 3 2" xfId="25670"/>
    <cellStyle name="20% - Accent4 2 2 2 8 4" xfId="11673"/>
    <cellStyle name="20% - Accent4 2 2 2 8 4 2" xfId="25671"/>
    <cellStyle name="20% - Accent4 2 2 2 8 5" xfId="17456"/>
    <cellStyle name="20% - Accent4 2 2 2 8 5 2" xfId="25672"/>
    <cellStyle name="20% - Accent4 2 2 2 8 6" xfId="25673"/>
    <cellStyle name="20% - Accent4 2 2 2 9" xfId="4764"/>
    <cellStyle name="20% - Accent4 2 2 2 9 2" xfId="13438"/>
    <cellStyle name="20% - Accent4 2 2 2 9 2 2" xfId="25674"/>
    <cellStyle name="20% - Accent4 2 2 2 9 3" xfId="19221"/>
    <cellStyle name="20% - Accent4 2 2 2 9 3 2" xfId="25675"/>
    <cellStyle name="20% - Accent4 2 2 2 9 4" xfId="25676"/>
    <cellStyle name="20% - Accent4 2 2 3" xfId="144"/>
    <cellStyle name="20% - Accent4 2 2 3 10" xfId="10557"/>
    <cellStyle name="20% - Accent4 2 2 3 10 2" xfId="25677"/>
    <cellStyle name="20% - Accent4 2 2 3 11" xfId="16340"/>
    <cellStyle name="20% - Accent4 2 2 3 11 2" xfId="25678"/>
    <cellStyle name="20% - Accent4 2 2 3 12" xfId="25679"/>
    <cellStyle name="20% - Accent4 2 2 3 2" xfId="145"/>
    <cellStyle name="20% - Accent4 2 2 3 2 10" xfId="16341"/>
    <cellStyle name="20% - Accent4 2 2 3 2 10 2" xfId="25680"/>
    <cellStyle name="20% - Accent4 2 2 3 2 11" xfId="25681"/>
    <cellStyle name="20% - Accent4 2 2 3 2 2" xfId="146"/>
    <cellStyle name="20% - Accent4 2 2 3 2 2 2" xfId="1884"/>
    <cellStyle name="20% - Accent4 2 2 3 2 2 2 2" xfId="9370"/>
    <cellStyle name="20% - Accent4 2 2 3 2 2 2 2 2" xfId="15152"/>
    <cellStyle name="20% - Accent4 2 2 3 2 2 2 2 2 2" xfId="25682"/>
    <cellStyle name="20% - Accent4 2 2 3 2 2 2 2 3" xfId="20935"/>
    <cellStyle name="20% - Accent4 2 2 3 2 2 2 2 3 2" xfId="25683"/>
    <cellStyle name="20% - Accent4 2 2 3 2 2 2 2 4" xfId="25684"/>
    <cellStyle name="20% - Accent4 2 2 3 2 2 2 3" xfId="6479"/>
    <cellStyle name="20% - Accent4 2 2 3 2 2 2 3 2" xfId="25685"/>
    <cellStyle name="20% - Accent4 2 2 3 2 2 2 4" xfId="12261"/>
    <cellStyle name="20% - Accent4 2 2 3 2 2 2 4 2" xfId="25686"/>
    <cellStyle name="20% - Accent4 2 2 3 2 2 2 5" xfId="18044"/>
    <cellStyle name="20% - Accent4 2 2 3 2 2 2 5 2" xfId="25687"/>
    <cellStyle name="20% - Accent4 2 2 3 2 2 2 6" xfId="25688"/>
    <cellStyle name="20% - Accent4 2 2 3 2 2 3" xfId="4776"/>
    <cellStyle name="20% - Accent4 2 2 3 2 2 3 2" xfId="13450"/>
    <cellStyle name="20% - Accent4 2 2 3 2 2 3 2 2" xfId="25689"/>
    <cellStyle name="20% - Accent4 2 2 3 2 2 3 3" xfId="19233"/>
    <cellStyle name="20% - Accent4 2 2 3 2 2 3 3 2" xfId="25690"/>
    <cellStyle name="20% - Accent4 2 2 3 2 2 3 4" xfId="25691"/>
    <cellStyle name="20% - Accent4 2 2 3 2 2 4" xfId="7668"/>
    <cellStyle name="20% - Accent4 2 2 3 2 2 4 2" xfId="25692"/>
    <cellStyle name="20% - Accent4 2 2 3 2 2 5" xfId="3587"/>
    <cellStyle name="20% - Accent4 2 2 3 2 2 5 2" xfId="25693"/>
    <cellStyle name="20% - Accent4 2 2 3 2 2 6" xfId="10559"/>
    <cellStyle name="20% - Accent4 2 2 3 2 2 6 2" xfId="25694"/>
    <cellStyle name="20% - Accent4 2 2 3 2 2 7" xfId="16342"/>
    <cellStyle name="20% - Accent4 2 2 3 2 2 7 2" xfId="25695"/>
    <cellStyle name="20% - Accent4 2 2 3 2 2 8" xfId="25696"/>
    <cellStyle name="20% - Accent4 2 2 3 2 3" xfId="970"/>
    <cellStyle name="20% - Accent4 2 2 3 2 3 2" xfId="2674"/>
    <cellStyle name="20% - Accent4 2 2 3 2 3 2 2" xfId="10160"/>
    <cellStyle name="20% - Accent4 2 2 3 2 3 2 2 2" xfId="15942"/>
    <cellStyle name="20% - Accent4 2 2 3 2 3 2 2 2 2" xfId="25697"/>
    <cellStyle name="20% - Accent4 2 2 3 2 3 2 2 3" xfId="21725"/>
    <cellStyle name="20% - Accent4 2 2 3 2 3 2 2 3 2" xfId="25698"/>
    <cellStyle name="20% - Accent4 2 2 3 2 3 2 2 4" xfId="25699"/>
    <cellStyle name="20% - Accent4 2 2 3 2 3 2 3" xfId="7269"/>
    <cellStyle name="20% - Accent4 2 2 3 2 3 2 3 2" xfId="25700"/>
    <cellStyle name="20% - Accent4 2 2 3 2 3 2 4" xfId="13051"/>
    <cellStyle name="20% - Accent4 2 2 3 2 3 2 4 2" xfId="25701"/>
    <cellStyle name="20% - Accent4 2 2 3 2 3 2 5" xfId="18834"/>
    <cellStyle name="20% - Accent4 2 2 3 2 3 2 5 2" xfId="25702"/>
    <cellStyle name="20% - Accent4 2 2 3 2 3 2 6" xfId="25703"/>
    <cellStyle name="20% - Accent4 2 2 3 2 3 3" xfId="5566"/>
    <cellStyle name="20% - Accent4 2 2 3 2 3 3 2" xfId="14240"/>
    <cellStyle name="20% - Accent4 2 2 3 2 3 3 2 2" xfId="25704"/>
    <cellStyle name="20% - Accent4 2 2 3 2 3 3 3" xfId="20023"/>
    <cellStyle name="20% - Accent4 2 2 3 2 3 3 3 2" xfId="25705"/>
    <cellStyle name="20% - Accent4 2 2 3 2 3 3 4" xfId="25706"/>
    <cellStyle name="20% - Accent4 2 2 3 2 3 4" xfId="8458"/>
    <cellStyle name="20% - Accent4 2 2 3 2 3 4 2" xfId="25707"/>
    <cellStyle name="20% - Accent4 2 2 3 2 3 5" xfId="4377"/>
    <cellStyle name="20% - Accent4 2 2 3 2 3 5 2" xfId="25708"/>
    <cellStyle name="20% - Accent4 2 2 3 2 3 6" xfId="11349"/>
    <cellStyle name="20% - Accent4 2 2 3 2 3 6 2" xfId="25709"/>
    <cellStyle name="20% - Accent4 2 2 3 2 3 7" xfId="17132"/>
    <cellStyle name="20% - Accent4 2 2 3 2 3 7 2" xfId="25710"/>
    <cellStyle name="20% - Accent4 2 2 3 2 3 8" xfId="25711"/>
    <cellStyle name="20% - Accent4 2 2 3 2 4" xfId="1883"/>
    <cellStyle name="20% - Accent4 2 2 3 2 4 2" xfId="6478"/>
    <cellStyle name="20% - Accent4 2 2 3 2 4 2 2" xfId="15151"/>
    <cellStyle name="20% - Accent4 2 2 3 2 4 2 2 2" xfId="25712"/>
    <cellStyle name="20% - Accent4 2 2 3 2 4 2 3" xfId="20934"/>
    <cellStyle name="20% - Accent4 2 2 3 2 4 2 3 2" xfId="25713"/>
    <cellStyle name="20% - Accent4 2 2 3 2 4 2 4" xfId="25714"/>
    <cellStyle name="20% - Accent4 2 2 3 2 4 3" xfId="9369"/>
    <cellStyle name="20% - Accent4 2 2 3 2 4 3 2" xfId="25715"/>
    <cellStyle name="20% - Accent4 2 2 3 2 4 4" xfId="3586"/>
    <cellStyle name="20% - Accent4 2 2 3 2 4 4 2" xfId="25716"/>
    <cellStyle name="20% - Accent4 2 2 3 2 4 5" xfId="12260"/>
    <cellStyle name="20% - Accent4 2 2 3 2 4 5 2" xfId="25717"/>
    <cellStyle name="20% - Accent4 2 2 3 2 4 6" xfId="18043"/>
    <cellStyle name="20% - Accent4 2 2 3 2 4 6 2" xfId="25718"/>
    <cellStyle name="20% - Accent4 2 2 3 2 4 7" xfId="25719"/>
    <cellStyle name="20% - Accent4 2 2 3 2 5" xfId="1428"/>
    <cellStyle name="20% - Accent4 2 2 3 2 5 2" xfId="8914"/>
    <cellStyle name="20% - Accent4 2 2 3 2 5 2 2" xfId="14696"/>
    <cellStyle name="20% - Accent4 2 2 3 2 5 2 2 2" xfId="25720"/>
    <cellStyle name="20% - Accent4 2 2 3 2 5 2 3" xfId="20479"/>
    <cellStyle name="20% - Accent4 2 2 3 2 5 2 3 2" xfId="25721"/>
    <cellStyle name="20% - Accent4 2 2 3 2 5 2 4" xfId="25722"/>
    <cellStyle name="20% - Accent4 2 2 3 2 5 3" xfId="6023"/>
    <cellStyle name="20% - Accent4 2 2 3 2 5 3 2" xfId="25723"/>
    <cellStyle name="20% - Accent4 2 2 3 2 5 4" xfId="11805"/>
    <cellStyle name="20% - Accent4 2 2 3 2 5 4 2" xfId="25724"/>
    <cellStyle name="20% - Accent4 2 2 3 2 5 5" xfId="17588"/>
    <cellStyle name="20% - Accent4 2 2 3 2 5 5 2" xfId="25725"/>
    <cellStyle name="20% - Accent4 2 2 3 2 5 6" xfId="25726"/>
    <cellStyle name="20% - Accent4 2 2 3 2 6" xfId="4775"/>
    <cellStyle name="20% - Accent4 2 2 3 2 6 2" xfId="13449"/>
    <cellStyle name="20% - Accent4 2 2 3 2 6 2 2" xfId="25727"/>
    <cellStyle name="20% - Accent4 2 2 3 2 6 3" xfId="19232"/>
    <cellStyle name="20% - Accent4 2 2 3 2 6 3 2" xfId="25728"/>
    <cellStyle name="20% - Accent4 2 2 3 2 6 4" xfId="25729"/>
    <cellStyle name="20% - Accent4 2 2 3 2 7" xfId="7667"/>
    <cellStyle name="20% - Accent4 2 2 3 2 7 2" xfId="25730"/>
    <cellStyle name="20% - Accent4 2 2 3 2 8" xfId="3131"/>
    <cellStyle name="20% - Accent4 2 2 3 2 8 2" xfId="25731"/>
    <cellStyle name="20% - Accent4 2 2 3 2 9" xfId="10558"/>
    <cellStyle name="20% - Accent4 2 2 3 2 9 2" xfId="25732"/>
    <cellStyle name="20% - Accent4 2 2 3 3" xfId="147"/>
    <cellStyle name="20% - Accent4 2 2 3 3 2" xfId="1885"/>
    <cellStyle name="20% - Accent4 2 2 3 3 2 2" xfId="9371"/>
    <cellStyle name="20% - Accent4 2 2 3 3 2 2 2" xfId="15153"/>
    <cellStyle name="20% - Accent4 2 2 3 3 2 2 2 2" xfId="25733"/>
    <cellStyle name="20% - Accent4 2 2 3 3 2 2 3" xfId="20936"/>
    <cellStyle name="20% - Accent4 2 2 3 3 2 2 3 2" xfId="25734"/>
    <cellStyle name="20% - Accent4 2 2 3 3 2 2 4" xfId="25735"/>
    <cellStyle name="20% - Accent4 2 2 3 3 2 3" xfId="6480"/>
    <cellStyle name="20% - Accent4 2 2 3 3 2 3 2" xfId="25736"/>
    <cellStyle name="20% - Accent4 2 2 3 3 2 4" xfId="12262"/>
    <cellStyle name="20% - Accent4 2 2 3 3 2 4 2" xfId="25737"/>
    <cellStyle name="20% - Accent4 2 2 3 3 2 5" xfId="18045"/>
    <cellStyle name="20% - Accent4 2 2 3 3 2 5 2" xfId="25738"/>
    <cellStyle name="20% - Accent4 2 2 3 3 2 6" xfId="25739"/>
    <cellStyle name="20% - Accent4 2 2 3 3 3" xfId="4777"/>
    <cellStyle name="20% - Accent4 2 2 3 3 3 2" xfId="13451"/>
    <cellStyle name="20% - Accent4 2 2 3 3 3 2 2" xfId="25740"/>
    <cellStyle name="20% - Accent4 2 2 3 3 3 3" xfId="19234"/>
    <cellStyle name="20% - Accent4 2 2 3 3 3 3 2" xfId="25741"/>
    <cellStyle name="20% - Accent4 2 2 3 3 3 4" xfId="25742"/>
    <cellStyle name="20% - Accent4 2 2 3 3 4" xfId="7669"/>
    <cellStyle name="20% - Accent4 2 2 3 3 4 2" xfId="25743"/>
    <cellStyle name="20% - Accent4 2 2 3 3 5" xfId="3588"/>
    <cellStyle name="20% - Accent4 2 2 3 3 5 2" xfId="25744"/>
    <cellStyle name="20% - Accent4 2 2 3 3 6" xfId="10560"/>
    <cellStyle name="20% - Accent4 2 2 3 3 6 2" xfId="25745"/>
    <cellStyle name="20% - Accent4 2 2 3 3 7" xfId="16343"/>
    <cellStyle name="20% - Accent4 2 2 3 3 7 2" xfId="25746"/>
    <cellStyle name="20% - Accent4 2 2 3 3 8" xfId="25747"/>
    <cellStyle name="20% - Accent4 2 2 3 4" xfId="969"/>
    <cellStyle name="20% - Accent4 2 2 3 4 2" xfId="2673"/>
    <cellStyle name="20% - Accent4 2 2 3 4 2 2" xfId="10159"/>
    <cellStyle name="20% - Accent4 2 2 3 4 2 2 2" xfId="15941"/>
    <cellStyle name="20% - Accent4 2 2 3 4 2 2 2 2" xfId="25748"/>
    <cellStyle name="20% - Accent4 2 2 3 4 2 2 3" xfId="21724"/>
    <cellStyle name="20% - Accent4 2 2 3 4 2 2 3 2" xfId="25749"/>
    <cellStyle name="20% - Accent4 2 2 3 4 2 2 4" xfId="25750"/>
    <cellStyle name="20% - Accent4 2 2 3 4 2 3" xfId="7268"/>
    <cellStyle name="20% - Accent4 2 2 3 4 2 3 2" xfId="25751"/>
    <cellStyle name="20% - Accent4 2 2 3 4 2 4" xfId="13050"/>
    <cellStyle name="20% - Accent4 2 2 3 4 2 4 2" xfId="25752"/>
    <cellStyle name="20% - Accent4 2 2 3 4 2 5" xfId="18833"/>
    <cellStyle name="20% - Accent4 2 2 3 4 2 5 2" xfId="25753"/>
    <cellStyle name="20% - Accent4 2 2 3 4 2 6" xfId="25754"/>
    <cellStyle name="20% - Accent4 2 2 3 4 3" xfId="5565"/>
    <cellStyle name="20% - Accent4 2 2 3 4 3 2" xfId="14239"/>
    <cellStyle name="20% - Accent4 2 2 3 4 3 2 2" xfId="25755"/>
    <cellStyle name="20% - Accent4 2 2 3 4 3 3" xfId="20022"/>
    <cellStyle name="20% - Accent4 2 2 3 4 3 3 2" xfId="25756"/>
    <cellStyle name="20% - Accent4 2 2 3 4 3 4" xfId="25757"/>
    <cellStyle name="20% - Accent4 2 2 3 4 4" xfId="8457"/>
    <cellStyle name="20% - Accent4 2 2 3 4 4 2" xfId="25758"/>
    <cellStyle name="20% - Accent4 2 2 3 4 5" xfId="4376"/>
    <cellStyle name="20% - Accent4 2 2 3 4 5 2" xfId="25759"/>
    <cellStyle name="20% - Accent4 2 2 3 4 6" xfId="11348"/>
    <cellStyle name="20% - Accent4 2 2 3 4 6 2" xfId="25760"/>
    <cellStyle name="20% - Accent4 2 2 3 4 7" xfId="17131"/>
    <cellStyle name="20% - Accent4 2 2 3 4 7 2" xfId="25761"/>
    <cellStyle name="20% - Accent4 2 2 3 4 8" xfId="25762"/>
    <cellStyle name="20% - Accent4 2 2 3 5" xfId="1882"/>
    <cellStyle name="20% - Accent4 2 2 3 5 2" xfId="6477"/>
    <cellStyle name="20% - Accent4 2 2 3 5 2 2" xfId="15150"/>
    <cellStyle name="20% - Accent4 2 2 3 5 2 2 2" xfId="25763"/>
    <cellStyle name="20% - Accent4 2 2 3 5 2 3" xfId="20933"/>
    <cellStyle name="20% - Accent4 2 2 3 5 2 3 2" xfId="25764"/>
    <cellStyle name="20% - Accent4 2 2 3 5 2 4" xfId="25765"/>
    <cellStyle name="20% - Accent4 2 2 3 5 3" xfId="9368"/>
    <cellStyle name="20% - Accent4 2 2 3 5 3 2" xfId="25766"/>
    <cellStyle name="20% - Accent4 2 2 3 5 4" xfId="3585"/>
    <cellStyle name="20% - Accent4 2 2 3 5 4 2" xfId="25767"/>
    <cellStyle name="20% - Accent4 2 2 3 5 5" xfId="12259"/>
    <cellStyle name="20% - Accent4 2 2 3 5 5 2" xfId="25768"/>
    <cellStyle name="20% - Accent4 2 2 3 5 6" xfId="18042"/>
    <cellStyle name="20% - Accent4 2 2 3 5 6 2" xfId="25769"/>
    <cellStyle name="20% - Accent4 2 2 3 5 7" xfId="25770"/>
    <cellStyle name="20% - Accent4 2 2 3 6" xfId="1427"/>
    <cellStyle name="20% - Accent4 2 2 3 6 2" xfId="8913"/>
    <cellStyle name="20% - Accent4 2 2 3 6 2 2" xfId="14695"/>
    <cellStyle name="20% - Accent4 2 2 3 6 2 2 2" xfId="25771"/>
    <cellStyle name="20% - Accent4 2 2 3 6 2 3" xfId="20478"/>
    <cellStyle name="20% - Accent4 2 2 3 6 2 3 2" xfId="25772"/>
    <cellStyle name="20% - Accent4 2 2 3 6 2 4" xfId="25773"/>
    <cellStyle name="20% - Accent4 2 2 3 6 3" xfId="6022"/>
    <cellStyle name="20% - Accent4 2 2 3 6 3 2" xfId="25774"/>
    <cellStyle name="20% - Accent4 2 2 3 6 4" xfId="11804"/>
    <cellStyle name="20% - Accent4 2 2 3 6 4 2" xfId="25775"/>
    <cellStyle name="20% - Accent4 2 2 3 6 5" xfId="17587"/>
    <cellStyle name="20% - Accent4 2 2 3 6 5 2" xfId="25776"/>
    <cellStyle name="20% - Accent4 2 2 3 6 6" xfId="25777"/>
    <cellStyle name="20% - Accent4 2 2 3 7" xfId="4774"/>
    <cellStyle name="20% - Accent4 2 2 3 7 2" xfId="13448"/>
    <cellStyle name="20% - Accent4 2 2 3 7 2 2" xfId="25778"/>
    <cellStyle name="20% - Accent4 2 2 3 7 3" xfId="19231"/>
    <cellStyle name="20% - Accent4 2 2 3 7 3 2" xfId="25779"/>
    <cellStyle name="20% - Accent4 2 2 3 7 4" xfId="25780"/>
    <cellStyle name="20% - Accent4 2 2 3 8" xfId="7666"/>
    <cellStyle name="20% - Accent4 2 2 3 8 2" xfId="25781"/>
    <cellStyle name="20% - Accent4 2 2 3 9" xfId="3130"/>
    <cellStyle name="20% - Accent4 2 2 3 9 2" xfId="25782"/>
    <cellStyle name="20% - Accent4 2 2 4" xfId="148"/>
    <cellStyle name="20% - Accent4 2 2 4 10" xfId="16344"/>
    <cellStyle name="20% - Accent4 2 2 4 10 2" xfId="25783"/>
    <cellStyle name="20% - Accent4 2 2 4 11" xfId="25784"/>
    <cellStyle name="20% - Accent4 2 2 4 2" xfId="149"/>
    <cellStyle name="20% - Accent4 2 2 4 2 2" xfId="1887"/>
    <cellStyle name="20% - Accent4 2 2 4 2 2 2" xfId="9373"/>
    <cellStyle name="20% - Accent4 2 2 4 2 2 2 2" xfId="15155"/>
    <cellStyle name="20% - Accent4 2 2 4 2 2 2 2 2" xfId="25785"/>
    <cellStyle name="20% - Accent4 2 2 4 2 2 2 3" xfId="20938"/>
    <cellStyle name="20% - Accent4 2 2 4 2 2 2 3 2" xfId="25786"/>
    <cellStyle name="20% - Accent4 2 2 4 2 2 2 4" xfId="25787"/>
    <cellStyle name="20% - Accent4 2 2 4 2 2 3" xfId="6482"/>
    <cellStyle name="20% - Accent4 2 2 4 2 2 3 2" xfId="25788"/>
    <cellStyle name="20% - Accent4 2 2 4 2 2 4" xfId="12264"/>
    <cellStyle name="20% - Accent4 2 2 4 2 2 4 2" xfId="25789"/>
    <cellStyle name="20% - Accent4 2 2 4 2 2 5" xfId="18047"/>
    <cellStyle name="20% - Accent4 2 2 4 2 2 5 2" xfId="25790"/>
    <cellStyle name="20% - Accent4 2 2 4 2 2 6" xfId="25791"/>
    <cellStyle name="20% - Accent4 2 2 4 2 3" xfId="4779"/>
    <cellStyle name="20% - Accent4 2 2 4 2 3 2" xfId="13453"/>
    <cellStyle name="20% - Accent4 2 2 4 2 3 2 2" xfId="25792"/>
    <cellStyle name="20% - Accent4 2 2 4 2 3 3" xfId="19236"/>
    <cellStyle name="20% - Accent4 2 2 4 2 3 3 2" xfId="25793"/>
    <cellStyle name="20% - Accent4 2 2 4 2 3 4" xfId="25794"/>
    <cellStyle name="20% - Accent4 2 2 4 2 4" xfId="7671"/>
    <cellStyle name="20% - Accent4 2 2 4 2 4 2" xfId="25795"/>
    <cellStyle name="20% - Accent4 2 2 4 2 5" xfId="3590"/>
    <cellStyle name="20% - Accent4 2 2 4 2 5 2" xfId="25796"/>
    <cellStyle name="20% - Accent4 2 2 4 2 6" xfId="10562"/>
    <cellStyle name="20% - Accent4 2 2 4 2 6 2" xfId="25797"/>
    <cellStyle name="20% - Accent4 2 2 4 2 7" xfId="16345"/>
    <cellStyle name="20% - Accent4 2 2 4 2 7 2" xfId="25798"/>
    <cellStyle name="20% - Accent4 2 2 4 2 8" xfId="25799"/>
    <cellStyle name="20% - Accent4 2 2 4 3" xfId="971"/>
    <cellStyle name="20% - Accent4 2 2 4 3 2" xfId="2675"/>
    <cellStyle name="20% - Accent4 2 2 4 3 2 2" xfId="10161"/>
    <cellStyle name="20% - Accent4 2 2 4 3 2 2 2" xfId="15943"/>
    <cellStyle name="20% - Accent4 2 2 4 3 2 2 2 2" xfId="25800"/>
    <cellStyle name="20% - Accent4 2 2 4 3 2 2 3" xfId="21726"/>
    <cellStyle name="20% - Accent4 2 2 4 3 2 2 3 2" xfId="25801"/>
    <cellStyle name="20% - Accent4 2 2 4 3 2 2 4" xfId="25802"/>
    <cellStyle name="20% - Accent4 2 2 4 3 2 3" xfId="7270"/>
    <cellStyle name="20% - Accent4 2 2 4 3 2 3 2" xfId="25803"/>
    <cellStyle name="20% - Accent4 2 2 4 3 2 4" xfId="13052"/>
    <cellStyle name="20% - Accent4 2 2 4 3 2 4 2" xfId="25804"/>
    <cellStyle name="20% - Accent4 2 2 4 3 2 5" xfId="18835"/>
    <cellStyle name="20% - Accent4 2 2 4 3 2 5 2" xfId="25805"/>
    <cellStyle name="20% - Accent4 2 2 4 3 2 6" xfId="25806"/>
    <cellStyle name="20% - Accent4 2 2 4 3 3" xfId="5567"/>
    <cellStyle name="20% - Accent4 2 2 4 3 3 2" xfId="14241"/>
    <cellStyle name="20% - Accent4 2 2 4 3 3 2 2" xfId="25807"/>
    <cellStyle name="20% - Accent4 2 2 4 3 3 3" xfId="20024"/>
    <cellStyle name="20% - Accent4 2 2 4 3 3 3 2" xfId="25808"/>
    <cellStyle name="20% - Accent4 2 2 4 3 3 4" xfId="25809"/>
    <cellStyle name="20% - Accent4 2 2 4 3 4" xfId="8459"/>
    <cellStyle name="20% - Accent4 2 2 4 3 4 2" xfId="25810"/>
    <cellStyle name="20% - Accent4 2 2 4 3 5" xfId="4378"/>
    <cellStyle name="20% - Accent4 2 2 4 3 5 2" xfId="25811"/>
    <cellStyle name="20% - Accent4 2 2 4 3 6" xfId="11350"/>
    <cellStyle name="20% - Accent4 2 2 4 3 6 2" xfId="25812"/>
    <cellStyle name="20% - Accent4 2 2 4 3 7" xfId="17133"/>
    <cellStyle name="20% - Accent4 2 2 4 3 7 2" xfId="25813"/>
    <cellStyle name="20% - Accent4 2 2 4 3 8" xfId="25814"/>
    <cellStyle name="20% - Accent4 2 2 4 4" xfId="1886"/>
    <cellStyle name="20% - Accent4 2 2 4 4 2" xfId="6481"/>
    <cellStyle name="20% - Accent4 2 2 4 4 2 2" xfId="15154"/>
    <cellStyle name="20% - Accent4 2 2 4 4 2 2 2" xfId="25815"/>
    <cellStyle name="20% - Accent4 2 2 4 4 2 3" xfId="20937"/>
    <cellStyle name="20% - Accent4 2 2 4 4 2 3 2" xfId="25816"/>
    <cellStyle name="20% - Accent4 2 2 4 4 2 4" xfId="25817"/>
    <cellStyle name="20% - Accent4 2 2 4 4 3" xfId="9372"/>
    <cellStyle name="20% - Accent4 2 2 4 4 3 2" xfId="25818"/>
    <cellStyle name="20% - Accent4 2 2 4 4 4" xfId="3589"/>
    <cellStyle name="20% - Accent4 2 2 4 4 4 2" xfId="25819"/>
    <cellStyle name="20% - Accent4 2 2 4 4 5" xfId="12263"/>
    <cellStyle name="20% - Accent4 2 2 4 4 5 2" xfId="25820"/>
    <cellStyle name="20% - Accent4 2 2 4 4 6" xfId="18046"/>
    <cellStyle name="20% - Accent4 2 2 4 4 6 2" xfId="25821"/>
    <cellStyle name="20% - Accent4 2 2 4 4 7" xfId="25822"/>
    <cellStyle name="20% - Accent4 2 2 4 5" xfId="1429"/>
    <cellStyle name="20% - Accent4 2 2 4 5 2" xfId="8915"/>
    <cellStyle name="20% - Accent4 2 2 4 5 2 2" xfId="14697"/>
    <cellStyle name="20% - Accent4 2 2 4 5 2 2 2" xfId="25823"/>
    <cellStyle name="20% - Accent4 2 2 4 5 2 3" xfId="20480"/>
    <cellStyle name="20% - Accent4 2 2 4 5 2 3 2" xfId="25824"/>
    <cellStyle name="20% - Accent4 2 2 4 5 2 4" xfId="25825"/>
    <cellStyle name="20% - Accent4 2 2 4 5 3" xfId="6024"/>
    <cellStyle name="20% - Accent4 2 2 4 5 3 2" xfId="25826"/>
    <cellStyle name="20% - Accent4 2 2 4 5 4" xfId="11806"/>
    <cellStyle name="20% - Accent4 2 2 4 5 4 2" xfId="25827"/>
    <cellStyle name="20% - Accent4 2 2 4 5 5" xfId="17589"/>
    <cellStyle name="20% - Accent4 2 2 4 5 5 2" xfId="25828"/>
    <cellStyle name="20% - Accent4 2 2 4 5 6" xfId="25829"/>
    <cellStyle name="20% - Accent4 2 2 4 6" xfId="4778"/>
    <cellStyle name="20% - Accent4 2 2 4 6 2" xfId="13452"/>
    <cellStyle name="20% - Accent4 2 2 4 6 2 2" xfId="25830"/>
    <cellStyle name="20% - Accent4 2 2 4 6 3" xfId="19235"/>
    <cellStyle name="20% - Accent4 2 2 4 6 3 2" xfId="25831"/>
    <cellStyle name="20% - Accent4 2 2 4 6 4" xfId="25832"/>
    <cellStyle name="20% - Accent4 2 2 4 7" xfId="7670"/>
    <cellStyle name="20% - Accent4 2 2 4 7 2" xfId="25833"/>
    <cellStyle name="20% - Accent4 2 2 4 8" xfId="3132"/>
    <cellStyle name="20% - Accent4 2 2 4 8 2" xfId="25834"/>
    <cellStyle name="20% - Accent4 2 2 4 9" xfId="10561"/>
    <cellStyle name="20% - Accent4 2 2 4 9 2" xfId="25835"/>
    <cellStyle name="20% - Accent4 2 2 5" xfId="150"/>
    <cellStyle name="20% - Accent4 2 2 5 10" xfId="16346"/>
    <cellStyle name="20% - Accent4 2 2 5 10 2" xfId="25836"/>
    <cellStyle name="20% - Accent4 2 2 5 11" xfId="25837"/>
    <cellStyle name="20% - Accent4 2 2 5 2" xfId="151"/>
    <cellStyle name="20% - Accent4 2 2 5 2 2" xfId="1889"/>
    <cellStyle name="20% - Accent4 2 2 5 2 2 2" xfId="9375"/>
    <cellStyle name="20% - Accent4 2 2 5 2 2 2 2" xfId="15157"/>
    <cellStyle name="20% - Accent4 2 2 5 2 2 2 2 2" xfId="25838"/>
    <cellStyle name="20% - Accent4 2 2 5 2 2 2 3" xfId="20940"/>
    <cellStyle name="20% - Accent4 2 2 5 2 2 2 3 2" xfId="25839"/>
    <cellStyle name="20% - Accent4 2 2 5 2 2 2 4" xfId="25840"/>
    <cellStyle name="20% - Accent4 2 2 5 2 2 3" xfId="6484"/>
    <cellStyle name="20% - Accent4 2 2 5 2 2 3 2" xfId="25841"/>
    <cellStyle name="20% - Accent4 2 2 5 2 2 4" xfId="12266"/>
    <cellStyle name="20% - Accent4 2 2 5 2 2 4 2" xfId="25842"/>
    <cellStyle name="20% - Accent4 2 2 5 2 2 5" xfId="18049"/>
    <cellStyle name="20% - Accent4 2 2 5 2 2 5 2" xfId="25843"/>
    <cellStyle name="20% - Accent4 2 2 5 2 2 6" xfId="25844"/>
    <cellStyle name="20% - Accent4 2 2 5 2 3" xfId="4781"/>
    <cellStyle name="20% - Accent4 2 2 5 2 3 2" xfId="13455"/>
    <cellStyle name="20% - Accent4 2 2 5 2 3 2 2" xfId="25845"/>
    <cellStyle name="20% - Accent4 2 2 5 2 3 3" xfId="19238"/>
    <cellStyle name="20% - Accent4 2 2 5 2 3 3 2" xfId="25846"/>
    <cellStyle name="20% - Accent4 2 2 5 2 3 4" xfId="25847"/>
    <cellStyle name="20% - Accent4 2 2 5 2 4" xfId="7673"/>
    <cellStyle name="20% - Accent4 2 2 5 2 4 2" xfId="25848"/>
    <cellStyle name="20% - Accent4 2 2 5 2 5" xfId="3592"/>
    <cellStyle name="20% - Accent4 2 2 5 2 5 2" xfId="25849"/>
    <cellStyle name="20% - Accent4 2 2 5 2 6" xfId="10564"/>
    <cellStyle name="20% - Accent4 2 2 5 2 6 2" xfId="25850"/>
    <cellStyle name="20% - Accent4 2 2 5 2 7" xfId="16347"/>
    <cellStyle name="20% - Accent4 2 2 5 2 7 2" xfId="25851"/>
    <cellStyle name="20% - Accent4 2 2 5 2 8" xfId="25852"/>
    <cellStyle name="20% - Accent4 2 2 5 3" xfId="972"/>
    <cellStyle name="20% - Accent4 2 2 5 3 2" xfId="2676"/>
    <cellStyle name="20% - Accent4 2 2 5 3 2 2" xfId="10162"/>
    <cellStyle name="20% - Accent4 2 2 5 3 2 2 2" xfId="15944"/>
    <cellStyle name="20% - Accent4 2 2 5 3 2 2 2 2" xfId="25853"/>
    <cellStyle name="20% - Accent4 2 2 5 3 2 2 3" xfId="21727"/>
    <cellStyle name="20% - Accent4 2 2 5 3 2 2 3 2" xfId="25854"/>
    <cellStyle name="20% - Accent4 2 2 5 3 2 2 4" xfId="25855"/>
    <cellStyle name="20% - Accent4 2 2 5 3 2 3" xfId="7271"/>
    <cellStyle name="20% - Accent4 2 2 5 3 2 3 2" xfId="25856"/>
    <cellStyle name="20% - Accent4 2 2 5 3 2 4" xfId="13053"/>
    <cellStyle name="20% - Accent4 2 2 5 3 2 4 2" xfId="25857"/>
    <cellStyle name="20% - Accent4 2 2 5 3 2 5" xfId="18836"/>
    <cellStyle name="20% - Accent4 2 2 5 3 2 5 2" xfId="25858"/>
    <cellStyle name="20% - Accent4 2 2 5 3 2 6" xfId="25859"/>
    <cellStyle name="20% - Accent4 2 2 5 3 3" xfId="5568"/>
    <cellStyle name="20% - Accent4 2 2 5 3 3 2" xfId="14242"/>
    <cellStyle name="20% - Accent4 2 2 5 3 3 2 2" xfId="25860"/>
    <cellStyle name="20% - Accent4 2 2 5 3 3 3" xfId="20025"/>
    <cellStyle name="20% - Accent4 2 2 5 3 3 3 2" xfId="25861"/>
    <cellStyle name="20% - Accent4 2 2 5 3 3 4" xfId="25862"/>
    <cellStyle name="20% - Accent4 2 2 5 3 4" xfId="8460"/>
    <cellStyle name="20% - Accent4 2 2 5 3 4 2" xfId="25863"/>
    <cellStyle name="20% - Accent4 2 2 5 3 5" xfId="4379"/>
    <cellStyle name="20% - Accent4 2 2 5 3 5 2" xfId="25864"/>
    <cellStyle name="20% - Accent4 2 2 5 3 6" xfId="11351"/>
    <cellStyle name="20% - Accent4 2 2 5 3 6 2" xfId="25865"/>
    <cellStyle name="20% - Accent4 2 2 5 3 7" xfId="17134"/>
    <cellStyle name="20% - Accent4 2 2 5 3 7 2" xfId="25866"/>
    <cellStyle name="20% - Accent4 2 2 5 3 8" xfId="25867"/>
    <cellStyle name="20% - Accent4 2 2 5 4" xfId="1888"/>
    <cellStyle name="20% - Accent4 2 2 5 4 2" xfId="6483"/>
    <cellStyle name="20% - Accent4 2 2 5 4 2 2" xfId="15156"/>
    <cellStyle name="20% - Accent4 2 2 5 4 2 2 2" xfId="25868"/>
    <cellStyle name="20% - Accent4 2 2 5 4 2 3" xfId="20939"/>
    <cellStyle name="20% - Accent4 2 2 5 4 2 3 2" xfId="25869"/>
    <cellStyle name="20% - Accent4 2 2 5 4 2 4" xfId="25870"/>
    <cellStyle name="20% - Accent4 2 2 5 4 3" xfId="9374"/>
    <cellStyle name="20% - Accent4 2 2 5 4 3 2" xfId="25871"/>
    <cellStyle name="20% - Accent4 2 2 5 4 4" xfId="3591"/>
    <cellStyle name="20% - Accent4 2 2 5 4 4 2" xfId="25872"/>
    <cellStyle name="20% - Accent4 2 2 5 4 5" xfId="12265"/>
    <cellStyle name="20% - Accent4 2 2 5 4 5 2" xfId="25873"/>
    <cellStyle name="20% - Accent4 2 2 5 4 6" xfId="18048"/>
    <cellStyle name="20% - Accent4 2 2 5 4 6 2" xfId="25874"/>
    <cellStyle name="20% - Accent4 2 2 5 4 7" xfId="25875"/>
    <cellStyle name="20% - Accent4 2 2 5 5" xfId="1430"/>
    <cellStyle name="20% - Accent4 2 2 5 5 2" xfId="8916"/>
    <cellStyle name="20% - Accent4 2 2 5 5 2 2" xfId="14698"/>
    <cellStyle name="20% - Accent4 2 2 5 5 2 2 2" xfId="25876"/>
    <cellStyle name="20% - Accent4 2 2 5 5 2 3" xfId="20481"/>
    <cellStyle name="20% - Accent4 2 2 5 5 2 3 2" xfId="25877"/>
    <cellStyle name="20% - Accent4 2 2 5 5 2 4" xfId="25878"/>
    <cellStyle name="20% - Accent4 2 2 5 5 3" xfId="6025"/>
    <cellStyle name="20% - Accent4 2 2 5 5 3 2" xfId="25879"/>
    <cellStyle name="20% - Accent4 2 2 5 5 4" xfId="11807"/>
    <cellStyle name="20% - Accent4 2 2 5 5 4 2" xfId="25880"/>
    <cellStyle name="20% - Accent4 2 2 5 5 5" xfId="17590"/>
    <cellStyle name="20% - Accent4 2 2 5 5 5 2" xfId="25881"/>
    <cellStyle name="20% - Accent4 2 2 5 5 6" xfId="25882"/>
    <cellStyle name="20% - Accent4 2 2 5 6" xfId="4780"/>
    <cellStyle name="20% - Accent4 2 2 5 6 2" xfId="13454"/>
    <cellStyle name="20% - Accent4 2 2 5 6 2 2" xfId="25883"/>
    <cellStyle name="20% - Accent4 2 2 5 6 3" xfId="19237"/>
    <cellStyle name="20% - Accent4 2 2 5 6 3 2" xfId="25884"/>
    <cellStyle name="20% - Accent4 2 2 5 6 4" xfId="25885"/>
    <cellStyle name="20% - Accent4 2 2 5 7" xfId="7672"/>
    <cellStyle name="20% - Accent4 2 2 5 7 2" xfId="25886"/>
    <cellStyle name="20% - Accent4 2 2 5 8" xfId="3133"/>
    <cellStyle name="20% - Accent4 2 2 5 8 2" xfId="25887"/>
    <cellStyle name="20% - Accent4 2 2 5 9" xfId="10563"/>
    <cellStyle name="20% - Accent4 2 2 5 9 2" xfId="25888"/>
    <cellStyle name="20% - Accent4 2 2 6" xfId="152"/>
    <cellStyle name="20% - Accent4 2 2 6 2" xfId="1890"/>
    <cellStyle name="20% - Accent4 2 2 6 2 2" xfId="6485"/>
    <cellStyle name="20% - Accent4 2 2 6 2 2 2" xfId="15158"/>
    <cellStyle name="20% - Accent4 2 2 6 2 2 2 2" xfId="25889"/>
    <cellStyle name="20% - Accent4 2 2 6 2 2 3" xfId="20941"/>
    <cellStyle name="20% - Accent4 2 2 6 2 2 3 2" xfId="25890"/>
    <cellStyle name="20% - Accent4 2 2 6 2 2 4" xfId="25891"/>
    <cellStyle name="20% - Accent4 2 2 6 2 3" xfId="9376"/>
    <cellStyle name="20% - Accent4 2 2 6 2 3 2" xfId="25892"/>
    <cellStyle name="20% - Accent4 2 2 6 2 4" xfId="3593"/>
    <cellStyle name="20% - Accent4 2 2 6 2 4 2" xfId="25893"/>
    <cellStyle name="20% - Accent4 2 2 6 2 5" xfId="12267"/>
    <cellStyle name="20% - Accent4 2 2 6 2 5 2" xfId="25894"/>
    <cellStyle name="20% - Accent4 2 2 6 2 6" xfId="18050"/>
    <cellStyle name="20% - Accent4 2 2 6 2 6 2" xfId="25895"/>
    <cellStyle name="20% - Accent4 2 2 6 2 7" xfId="25896"/>
    <cellStyle name="20% - Accent4 2 2 6 3" xfId="1421"/>
    <cellStyle name="20% - Accent4 2 2 6 3 2" xfId="8907"/>
    <cellStyle name="20% - Accent4 2 2 6 3 2 2" xfId="14689"/>
    <cellStyle name="20% - Accent4 2 2 6 3 2 2 2" xfId="25897"/>
    <cellStyle name="20% - Accent4 2 2 6 3 2 3" xfId="20472"/>
    <cellStyle name="20% - Accent4 2 2 6 3 2 3 2" xfId="25898"/>
    <cellStyle name="20% - Accent4 2 2 6 3 2 4" xfId="25899"/>
    <cellStyle name="20% - Accent4 2 2 6 3 3" xfId="6016"/>
    <cellStyle name="20% - Accent4 2 2 6 3 3 2" xfId="25900"/>
    <cellStyle name="20% - Accent4 2 2 6 3 4" xfId="11798"/>
    <cellStyle name="20% - Accent4 2 2 6 3 4 2" xfId="25901"/>
    <cellStyle name="20% - Accent4 2 2 6 3 5" xfId="17581"/>
    <cellStyle name="20% - Accent4 2 2 6 3 5 2" xfId="25902"/>
    <cellStyle name="20% - Accent4 2 2 6 3 6" xfId="25903"/>
    <cellStyle name="20% - Accent4 2 2 6 4" xfId="4782"/>
    <cellStyle name="20% - Accent4 2 2 6 4 2" xfId="13456"/>
    <cellStyle name="20% - Accent4 2 2 6 4 2 2" xfId="25904"/>
    <cellStyle name="20% - Accent4 2 2 6 4 3" xfId="19239"/>
    <cellStyle name="20% - Accent4 2 2 6 4 3 2" xfId="25905"/>
    <cellStyle name="20% - Accent4 2 2 6 4 4" xfId="25906"/>
    <cellStyle name="20% - Accent4 2 2 6 5" xfId="7674"/>
    <cellStyle name="20% - Accent4 2 2 6 5 2" xfId="25907"/>
    <cellStyle name="20% - Accent4 2 2 6 6" xfId="3124"/>
    <cellStyle name="20% - Accent4 2 2 6 6 2" xfId="25908"/>
    <cellStyle name="20% - Accent4 2 2 6 7" xfId="10565"/>
    <cellStyle name="20% - Accent4 2 2 6 7 2" xfId="25909"/>
    <cellStyle name="20% - Accent4 2 2 6 8" xfId="16348"/>
    <cellStyle name="20% - Accent4 2 2 6 8 2" xfId="25910"/>
    <cellStyle name="20% - Accent4 2 2 6 9" xfId="25911"/>
    <cellStyle name="20% - Accent4 2 2 7" xfId="865"/>
    <cellStyle name="20% - Accent4 2 2 7 2" xfId="2571"/>
    <cellStyle name="20% - Accent4 2 2 7 2 2" xfId="10057"/>
    <cellStyle name="20% - Accent4 2 2 7 2 2 2" xfId="15839"/>
    <cellStyle name="20% - Accent4 2 2 7 2 2 2 2" xfId="25912"/>
    <cellStyle name="20% - Accent4 2 2 7 2 2 3" xfId="21622"/>
    <cellStyle name="20% - Accent4 2 2 7 2 2 3 2" xfId="25913"/>
    <cellStyle name="20% - Accent4 2 2 7 2 2 4" xfId="25914"/>
    <cellStyle name="20% - Accent4 2 2 7 2 3" xfId="7166"/>
    <cellStyle name="20% - Accent4 2 2 7 2 3 2" xfId="25915"/>
    <cellStyle name="20% - Accent4 2 2 7 2 4" xfId="12948"/>
    <cellStyle name="20% - Accent4 2 2 7 2 4 2" xfId="25916"/>
    <cellStyle name="20% - Accent4 2 2 7 2 5" xfId="18731"/>
    <cellStyle name="20% - Accent4 2 2 7 2 5 2" xfId="25917"/>
    <cellStyle name="20% - Accent4 2 2 7 2 6" xfId="25918"/>
    <cellStyle name="20% - Accent4 2 2 7 3" xfId="5463"/>
    <cellStyle name="20% - Accent4 2 2 7 3 2" xfId="14137"/>
    <cellStyle name="20% - Accent4 2 2 7 3 2 2" xfId="25919"/>
    <cellStyle name="20% - Accent4 2 2 7 3 3" xfId="19920"/>
    <cellStyle name="20% - Accent4 2 2 7 3 3 2" xfId="25920"/>
    <cellStyle name="20% - Accent4 2 2 7 3 4" xfId="25921"/>
    <cellStyle name="20% - Accent4 2 2 7 4" xfId="8355"/>
    <cellStyle name="20% - Accent4 2 2 7 4 2" xfId="25922"/>
    <cellStyle name="20% - Accent4 2 2 7 5" xfId="4274"/>
    <cellStyle name="20% - Accent4 2 2 7 5 2" xfId="25923"/>
    <cellStyle name="20% - Accent4 2 2 7 6" xfId="11246"/>
    <cellStyle name="20% - Accent4 2 2 7 6 2" xfId="25924"/>
    <cellStyle name="20% - Accent4 2 2 7 7" xfId="17029"/>
    <cellStyle name="20% - Accent4 2 2 7 7 2" xfId="25925"/>
    <cellStyle name="20% - Accent4 2 2 7 8" xfId="25926"/>
    <cellStyle name="20% - Accent4 2 2 8" xfId="1871"/>
    <cellStyle name="20% - Accent4 2 2 8 2" xfId="6466"/>
    <cellStyle name="20% - Accent4 2 2 8 2 2" xfId="15139"/>
    <cellStyle name="20% - Accent4 2 2 8 2 2 2" xfId="25927"/>
    <cellStyle name="20% - Accent4 2 2 8 2 3" xfId="20922"/>
    <cellStyle name="20% - Accent4 2 2 8 2 3 2" xfId="25928"/>
    <cellStyle name="20% - Accent4 2 2 8 2 4" xfId="25929"/>
    <cellStyle name="20% - Accent4 2 2 8 3" xfId="9357"/>
    <cellStyle name="20% - Accent4 2 2 8 3 2" xfId="25930"/>
    <cellStyle name="20% - Accent4 2 2 8 4" xfId="3574"/>
    <cellStyle name="20% - Accent4 2 2 8 4 2" xfId="25931"/>
    <cellStyle name="20% - Accent4 2 2 8 5" xfId="12248"/>
    <cellStyle name="20% - Accent4 2 2 8 5 2" xfId="25932"/>
    <cellStyle name="20% - Accent4 2 2 8 6" xfId="18031"/>
    <cellStyle name="20% - Accent4 2 2 8 6 2" xfId="25933"/>
    <cellStyle name="20% - Accent4 2 2 8 7" xfId="25934"/>
    <cellStyle name="20% - Accent4 2 2 9" xfId="1295"/>
    <cellStyle name="20% - Accent4 2 2 9 2" xfId="8781"/>
    <cellStyle name="20% - Accent4 2 2 9 2 2" xfId="14563"/>
    <cellStyle name="20% - Accent4 2 2 9 2 2 2" xfId="25935"/>
    <cellStyle name="20% - Accent4 2 2 9 2 3" xfId="20346"/>
    <cellStyle name="20% - Accent4 2 2 9 2 3 2" xfId="25936"/>
    <cellStyle name="20% - Accent4 2 2 9 2 4" xfId="25937"/>
    <cellStyle name="20% - Accent4 2 2 9 3" xfId="5890"/>
    <cellStyle name="20% - Accent4 2 2 9 3 2" xfId="25938"/>
    <cellStyle name="20% - Accent4 2 2 9 4" xfId="11672"/>
    <cellStyle name="20% - Accent4 2 2 9 4 2" xfId="25939"/>
    <cellStyle name="20% - Accent4 2 2 9 5" xfId="17455"/>
    <cellStyle name="20% - Accent4 2 2 9 5 2" xfId="25940"/>
    <cellStyle name="20% - Accent4 2 2 9 6" xfId="25941"/>
    <cellStyle name="20% - Accent4 2 3" xfId="153"/>
    <cellStyle name="20% - Accent4 2 3 10" xfId="7675"/>
    <cellStyle name="20% - Accent4 2 3 10 2" xfId="25942"/>
    <cellStyle name="20% - Accent4 2 3 11" xfId="3000"/>
    <cellStyle name="20% - Accent4 2 3 11 2" xfId="25943"/>
    <cellStyle name="20% - Accent4 2 3 12" xfId="10566"/>
    <cellStyle name="20% - Accent4 2 3 12 2" xfId="25944"/>
    <cellStyle name="20% - Accent4 2 3 13" xfId="16349"/>
    <cellStyle name="20% - Accent4 2 3 13 2" xfId="25945"/>
    <cellStyle name="20% - Accent4 2 3 14" xfId="25946"/>
    <cellStyle name="20% - Accent4 2 3 2" xfId="154"/>
    <cellStyle name="20% - Accent4 2 3 2 10" xfId="10567"/>
    <cellStyle name="20% - Accent4 2 3 2 10 2" xfId="25947"/>
    <cellStyle name="20% - Accent4 2 3 2 11" xfId="16350"/>
    <cellStyle name="20% - Accent4 2 3 2 11 2" xfId="25948"/>
    <cellStyle name="20% - Accent4 2 3 2 12" xfId="25949"/>
    <cellStyle name="20% - Accent4 2 3 2 2" xfId="155"/>
    <cellStyle name="20% - Accent4 2 3 2 2 10" xfId="16351"/>
    <cellStyle name="20% - Accent4 2 3 2 2 10 2" xfId="25950"/>
    <cellStyle name="20% - Accent4 2 3 2 2 11" xfId="25951"/>
    <cellStyle name="20% - Accent4 2 3 2 2 2" xfId="156"/>
    <cellStyle name="20% - Accent4 2 3 2 2 2 2" xfId="1894"/>
    <cellStyle name="20% - Accent4 2 3 2 2 2 2 2" xfId="9380"/>
    <cellStyle name="20% - Accent4 2 3 2 2 2 2 2 2" xfId="15162"/>
    <cellStyle name="20% - Accent4 2 3 2 2 2 2 2 2 2" xfId="25952"/>
    <cellStyle name="20% - Accent4 2 3 2 2 2 2 2 3" xfId="20945"/>
    <cellStyle name="20% - Accent4 2 3 2 2 2 2 2 3 2" xfId="25953"/>
    <cellStyle name="20% - Accent4 2 3 2 2 2 2 2 4" xfId="25954"/>
    <cellStyle name="20% - Accent4 2 3 2 2 2 2 3" xfId="6489"/>
    <cellStyle name="20% - Accent4 2 3 2 2 2 2 3 2" xfId="25955"/>
    <cellStyle name="20% - Accent4 2 3 2 2 2 2 4" xfId="12271"/>
    <cellStyle name="20% - Accent4 2 3 2 2 2 2 4 2" xfId="25956"/>
    <cellStyle name="20% - Accent4 2 3 2 2 2 2 5" xfId="18054"/>
    <cellStyle name="20% - Accent4 2 3 2 2 2 2 5 2" xfId="25957"/>
    <cellStyle name="20% - Accent4 2 3 2 2 2 2 6" xfId="25958"/>
    <cellStyle name="20% - Accent4 2 3 2 2 2 3" xfId="4786"/>
    <cellStyle name="20% - Accent4 2 3 2 2 2 3 2" xfId="13460"/>
    <cellStyle name="20% - Accent4 2 3 2 2 2 3 2 2" xfId="25959"/>
    <cellStyle name="20% - Accent4 2 3 2 2 2 3 3" xfId="19243"/>
    <cellStyle name="20% - Accent4 2 3 2 2 2 3 3 2" xfId="25960"/>
    <cellStyle name="20% - Accent4 2 3 2 2 2 3 4" xfId="25961"/>
    <cellStyle name="20% - Accent4 2 3 2 2 2 4" xfId="7678"/>
    <cellStyle name="20% - Accent4 2 3 2 2 2 4 2" xfId="25962"/>
    <cellStyle name="20% - Accent4 2 3 2 2 2 5" xfId="3597"/>
    <cellStyle name="20% - Accent4 2 3 2 2 2 5 2" xfId="25963"/>
    <cellStyle name="20% - Accent4 2 3 2 2 2 6" xfId="10569"/>
    <cellStyle name="20% - Accent4 2 3 2 2 2 6 2" xfId="25964"/>
    <cellStyle name="20% - Accent4 2 3 2 2 2 7" xfId="16352"/>
    <cellStyle name="20% - Accent4 2 3 2 2 2 7 2" xfId="25965"/>
    <cellStyle name="20% - Accent4 2 3 2 2 2 8" xfId="25966"/>
    <cellStyle name="20% - Accent4 2 3 2 2 3" xfId="974"/>
    <cellStyle name="20% - Accent4 2 3 2 2 3 2" xfId="2678"/>
    <cellStyle name="20% - Accent4 2 3 2 2 3 2 2" xfId="10164"/>
    <cellStyle name="20% - Accent4 2 3 2 2 3 2 2 2" xfId="15946"/>
    <cellStyle name="20% - Accent4 2 3 2 2 3 2 2 2 2" xfId="25967"/>
    <cellStyle name="20% - Accent4 2 3 2 2 3 2 2 3" xfId="21729"/>
    <cellStyle name="20% - Accent4 2 3 2 2 3 2 2 3 2" xfId="25968"/>
    <cellStyle name="20% - Accent4 2 3 2 2 3 2 2 4" xfId="25969"/>
    <cellStyle name="20% - Accent4 2 3 2 2 3 2 3" xfId="7273"/>
    <cellStyle name="20% - Accent4 2 3 2 2 3 2 3 2" xfId="25970"/>
    <cellStyle name="20% - Accent4 2 3 2 2 3 2 4" xfId="13055"/>
    <cellStyle name="20% - Accent4 2 3 2 2 3 2 4 2" xfId="25971"/>
    <cellStyle name="20% - Accent4 2 3 2 2 3 2 5" xfId="18838"/>
    <cellStyle name="20% - Accent4 2 3 2 2 3 2 5 2" xfId="25972"/>
    <cellStyle name="20% - Accent4 2 3 2 2 3 2 6" xfId="25973"/>
    <cellStyle name="20% - Accent4 2 3 2 2 3 3" xfId="5570"/>
    <cellStyle name="20% - Accent4 2 3 2 2 3 3 2" xfId="14244"/>
    <cellStyle name="20% - Accent4 2 3 2 2 3 3 2 2" xfId="25974"/>
    <cellStyle name="20% - Accent4 2 3 2 2 3 3 3" xfId="20027"/>
    <cellStyle name="20% - Accent4 2 3 2 2 3 3 3 2" xfId="25975"/>
    <cellStyle name="20% - Accent4 2 3 2 2 3 3 4" xfId="25976"/>
    <cellStyle name="20% - Accent4 2 3 2 2 3 4" xfId="8462"/>
    <cellStyle name="20% - Accent4 2 3 2 2 3 4 2" xfId="25977"/>
    <cellStyle name="20% - Accent4 2 3 2 2 3 5" xfId="4381"/>
    <cellStyle name="20% - Accent4 2 3 2 2 3 5 2" xfId="25978"/>
    <cellStyle name="20% - Accent4 2 3 2 2 3 6" xfId="11353"/>
    <cellStyle name="20% - Accent4 2 3 2 2 3 6 2" xfId="25979"/>
    <cellStyle name="20% - Accent4 2 3 2 2 3 7" xfId="17136"/>
    <cellStyle name="20% - Accent4 2 3 2 2 3 7 2" xfId="25980"/>
    <cellStyle name="20% - Accent4 2 3 2 2 3 8" xfId="25981"/>
    <cellStyle name="20% - Accent4 2 3 2 2 4" xfId="1893"/>
    <cellStyle name="20% - Accent4 2 3 2 2 4 2" xfId="6488"/>
    <cellStyle name="20% - Accent4 2 3 2 2 4 2 2" xfId="15161"/>
    <cellStyle name="20% - Accent4 2 3 2 2 4 2 2 2" xfId="25982"/>
    <cellStyle name="20% - Accent4 2 3 2 2 4 2 3" xfId="20944"/>
    <cellStyle name="20% - Accent4 2 3 2 2 4 2 3 2" xfId="25983"/>
    <cellStyle name="20% - Accent4 2 3 2 2 4 2 4" xfId="25984"/>
    <cellStyle name="20% - Accent4 2 3 2 2 4 3" xfId="9379"/>
    <cellStyle name="20% - Accent4 2 3 2 2 4 3 2" xfId="25985"/>
    <cellStyle name="20% - Accent4 2 3 2 2 4 4" xfId="3596"/>
    <cellStyle name="20% - Accent4 2 3 2 2 4 4 2" xfId="25986"/>
    <cellStyle name="20% - Accent4 2 3 2 2 4 5" xfId="12270"/>
    <cellStyle name="20% - Accent4 2 3 2 2 4 5 2" xfId="25987"/>
    <cellStyle name="20% - Accent4 2 3 2 2 4 6" xfId="18053"/>
    <cellStyle name="20% - Accent4 2 3 2 2 4 6 2" xfId="25988"/>
    <cellStyle name="20% - Accent4 2 3 2 2 4 7" xfId="25989"/>
    <cellStyle name="20% - Accent4 2 3 2 2 5" xfId="1433"/>
    <cellStyle name="20% - Accent4 2 3 2 2 5 2" xfId="8919"/>
    <cellStyle name="20% - Accent4 2 3 2 2 5 2 2" xfId="14701"/>
    <cellStyle name="20% - Accent4 2 3 2 2 5 2 2 2" xfId="25990"/>
    <cellStyle name="20% - Accent4 2 3 2 2 5 2 3" xfId="20484"/>
    <cellStyle name="20% - Accent4 2 3 2 2 5 2 3 2" xfId="25991"/>
    <cellStyle name="20% - Accent4 2 3 2 2 5 2 4" xfId="25992"/>
    <cellStyle name="20% - Accent4 2 3 2 2 5 3" xfId="6028"/>
    <cellStyle name="20% - Accent4 2 3 2 2 5 3 2" xfId="25993"/>
    <cellStyle name="20% - Accent4 2 3 2 2 5 4" xfId="11810"/>
    <cellStyle name="20% - Accent4 2 3 2 2 5 4 2" xfId="25994"/>
    <cellStyle name="20% - Accent4 2 3 2 2 5 5" xfId="17593"/>
    <cellStyle name="20% - Accent4 2 3 2 2 5 5 2" xfId="25995"/>
    <cellStyle name="20% - Accent4 2 3 2 2 5 6" xfId="25996"/>
    <cellStyle name="20% - Accent4 2 3 2 2 6" xfId="4785"/>
    <cellStyle name="20% - Accent4 2 3 2 2 6 2" xfId="13459"/>
    <cellStyle name="20% - Accent4 2 3 2 2 6 2 2" xfId="25997"/>
    <cellStyle name="20% - Accent4 2 3 2 2 6 3" xfId="19242"/>
    <cellStyle name="20% - Accent4 2 3 2 2 6 3 2" xfId="25998"/>
    <cellStyle name="20% - Accent4 2 3 2 2 6 4" xfId="25999"/>
    <cellStyle name="20% - Accent4 2 3 2 2 7" xfId="7677"/>
    <cellStyle name="20% - Accent4 2 3 2 2 7 2" xfId="26000"/>
    <cellStyle name="20% - Accent4 2 3 2 2 8" xfId="3136"/>
    <cellStyle name="20% - Accent4 2 3 2 2 8 2" xfId="26001"/>
    <cellStyle name="20% - Accent4 2 3 2 2 9" xfId="10568"/>
    <cellStyle name="20% - Accent4 2 3 2 2 9 2" xfId="26002"/>
    <cellStyle name="20% - Accent4 2 3 2 3" xfId="157"/>
    <cellStyle name="20% - Accent4 2 3 2 3 2" xfId="1895"/>
    <cellStyle name="20% - Accent4 2 3 2 3 2 2" xfId="9381"/>
    <cellStyle name="20% - Accent4 2 3 2 3 2 2 2" xfId="15163"/>
    <cellStyle name="20% - Accent4 2 3 2 3 2 2 2 2" xfId="26003"/>
    <cellStyle name="20% - Accent4 2 3 2 3 2 2 3" xfId="20946"/>
    <cellStyle name="20% - Accent4 2 3 2 3 2 2 3 2" xfId="26004"/>
    <cellStyle name="20% - Accent4 2 3 2 3 2 2 4" xfId="26005"/>
    <cellStyle name="20% - Accent4 2 3 2 3 2 3" xfId="6490"/>
    <cellStyle name="20% - Accent4 2 3 2 3 2 3 2" xfId="26006"/>
    <cellStyle name="20% - Accent4 2 3 2 3 2 4" xfId="12272"/>
    <cellStyle name="20% - Accent4 2 3 2 3 2 4 2" xfId="26007"/>
    <cellStyle name="20% - Accent4 2 3 2 3 2 5" xfId="18055"/>
    <cellStyle name="20% - Accent4 2 3 2 3 2 5 2" xfId="26008"/>
    <cellStyle name="20% - Accent4 2 3 2 3 2 6" xfId="26009"/>
    <cellStyle name="20% - Accent4 2 3 2 3 3" xfId="4787"/>
    <cellStyle name="20% - Accent4 2 3 2 3 3 2" xfId="13461"/>
    <cellStyle name="20% - Accent4 2 3 2 3 3 2 2" xfId="26010"/>
    <cellStyle name="20% - Accent4 2 3 2 3 3 3" xfId="19244"/>
    <cellStyle name="20% - Accent4 2 3 2 3 3 3 2" xfId="26011"/>
    <cellStyle name="20% - Accent4 2 3 2 3 3 4" xfId="26012"/>
    <cellStyle name="20% - Accent4 2 3 2 3 4" xfId="7679"/>
    <cellStyle name="20% - Accent4 2 3 2 3 4 2" xfId="26013"/>
    <cellStyle name="20% - Accent4 2 3 2 3 5" xfId="3598"/>
    <cellStyle name="20% - Accent4 2 3 2 3 5 2" xfId="26014"/>
    <cellStyle name="20% - Accent4 2 3 2 3 6" xfId="10570"/>
    <cellStyle name="20% - Accent4 2 3 2 3 6 2" xfId="26015"/>
    <cellStyle name="20% - Accent4 2 3 2 3 7" xfId="16353"/>
    <cellStyle name="20% - Accent4 2 3 2 3 7 2" xfId="26016"/>
    <cellStyle name="20% - Accent4 2 3 2 3 8" xfId="26017"/>
    <cellStyle name="20% - Accent4 2 3 2 4" xfId="973"/>
    <cellStyle name="20% - Accent4 2 3 2 4 2" xfId="2677"/>
    <cellStyle name="20% - Accent4 2 3 2 4 2 2" xfId="10163"/>
    <cellStyle name="20% - Accent4 2 3 2 4 2 2 2" xfId="15945"/>
    <cellStyle name="20% - Accent4 2 3 2 4 2 2 2 2" xfId="26018"/>
    <cellStyle name="20% - Accent4 2 3 2 4 2 2 3" xfId="21728"/>
    <cellStyle name="20% - Accent4 2 3 2 4 2 2 3 2" xfId="26019"/>
    <cellStyle name="20% - Accent4 2 3 2 4 2 2 4" xfId="26020"/>
    <cellStyle name="20% - Accent4 2 3 2 4 2 3" xfId="7272"/>
    <cellStyle name="20% - Accent4 2 3 2 4 2 3 2" xfId="26021"/>
    <cellStyle name="20% - Accent4 2 3 2 4 2 4" xfId="13054"/>
    <cellStyle name="20% - Accent4 2 3 2 4 2 4 2" xfId="26022"/>
    <cellStyle name="20% - Accent4 2 3 2 4 2 5" xfId="18837"/>
    <cellStyle name="20% - Accent4 2 3 2 4 2 5 2" xfId="26023"/>
    <cellStyle name="20% - Accent4 2 3 2 4 2 6" xfId="26024"/>
    <cellStyle name="20% - Accent4 2 3 2 4 3" xfId="5569"/>
    <cellStyle name="20% - Accent4 2 3 2 4 3 2" xfId="14243"/>
    <cellStyle name="20% - Accent4 2 3 2 4 3 2 2" xfId="26025"/>
    <cellStyle name="20% - Accent4 2 3 2 4 3 3" xfId="20026"/>
    <cellStyle name="20% - Accent4 2 3 2 4 3 3 2" xfId="26026"/>
    <cellStyle name="20% - Accent4 2 3 2 4 3 4" xfId="26027"/>
    <cellStyle name="20% - Accent4 2 3 2 4 4" xfId="8461"/>
    <cellStyle name="20% - Accent4 2 3 2 4 4 2" xfId="26028"/>
    <cellStyle name="20% - Accent4 2 3 2 4 5" xfId="4380"/>
    <cellStyle name="20% - Accent4 2 3 2 4 5 2" xfId="26029"/>
    <cellStyle name="20% - Accent4 2 3 2 4 6" xfId="11352"/>
    <cellStyle name="20% - Accent4 2 3 2 4 6 2" xfId="26030"/>
    <cellStyle name="20% - Accent4 2 3 2 4 7" xfId="17135"/>
    <cellStyle name="20% - Accent4 2 3 2 4 7 2" xfId="26031"/>
    <cellStyle name="20% - Accent4 2 3 2 4 8" xfId="26032"/>
    <cellStyle name="20% - Accent4 2 3 2 5" xfId="1892"/>
    <cellStyle name="20% - Accent4 2 3 2 5 2" xfId="6487"/>
    <cellStyle name="20% - Accent4 2 3 2 5 2 2" xfId="15160"/>
    <cellStyle name="20% - Accent4 2 3 2 5 2 2 2" xfId="26033"/>
    <cellStyle name="20% - Accent4 2 3 2 5 2 3" xfId="20943"/>
    <cellStyle name="20% - Accent4 2 3 2 5 2 3 2" xfId="26034"/>
    <cellStyle name="20% - Accent4 2 3 2 5 2 4" xfId="26035"/>
    <cellStyle name="20% - Accent4 2 3 2 5 3" xfId="9378"/>
    <cellStyle name="20% - Accent4 2 3 2 5 3 2" xfId="26036"/>
    <cellStyle name="20% - Accent4 2 3 2 5 4" xfId="3595"/>
    <cellStyle name="20% - Accent4 2 3 2 5 4 2" xfId="26037"/>
    <cellStyle name="20% - Accent4 2 3 2 5 5" xfId="12269"/>
    <cellStyle name="20% - Accent4 2 3 2 5 5 2" xfId="26038"/>
    <cellStyle name="20% - Accent4 2 3 2 5 6" xfId="18052"/>
    <cellStyle name="20% - Accent4 2 3 2 5 6 2" xfId="26039"/>
    <cellStyle name="20% - Accent4 2 3 2 5 7" xfId="26040"/>
    <cellStyle name="20% - Accent4 2 3 2 6" xfId="1432"/>
    <cellStyle name="20% - Accent4 2 3 2 6 2" xfId="8918"/>
    <cellStyle name="20% - Accent4 2 3 2 6 2 2" xfId="14700"/>
    <cellStyle name="20% - Accent4 2 3 2 6 2 2 2" xfId="26041"/>
    <cellStyle name="20% - Accent4 2 3 2 6 2 3" xfId="20483"/>
    <cellStyle name="20% - Accent4 2 3 2 6 2 3 2" xfId="26042"/>
    <cellStyle name="20% - Accent4 2 3 2 6 2 4" xfId="26043"/>
    <cellStyle name="20% - Accent4 2 3 2 6 3" xfId="6027"/>
    <cellStyle name="20% - Accent4 2 3 2 6 3 2" xfId="26044"/>
    <cellStyle name="20% - Accent4 2 3 2 6 4" xfId="11809"/>
    <cellStyle name="20% - Accent4 2 3 2 6 4 2" xfId="26045"/>
    <cellStyle name="20% - Accent4 2 3 2 6 5" xfId="17592"/>
    <cellStyle name="20% - Accent4 2 3 2 6 5 2" xfId="26046"/>
    <cellStyle name="20% - Accent4 2 3 2 6 6" xfId="26047"/>
    <cellStyle name="20% - Accent4 2 3 2 7" xfId="4784"/>
    <cellStyle name="20% - Accent4 2 3 2 7 2" xfId="13458"/>
    <cellStyle name="20% - Accent4 2 3 2 7 2 2" xfId="26048"/>
    <cellStyle name="20% - Accent4 2 3 2 7 3" xfId="19241"/>
    <cellStyle name="20% - Accent4 2 3 2 7 3 2" xfId="26049"/>
    <cellStyle name="20% - Accent4 2 3 2 7 4" xfId="26050"/>
    <cellStyle name="20% - Accent4 2 3 2 8" xfId="7676"/>
    <cellStyle name="20% - Accent4 2 3 2 8 2" xfId="26051"/>
    <cellStyle name="20% - Accent4 2 3 2 9" xfId="3135"/>
    <cellStyle name="20% - Accent4 2 3 2 9 2" xfId="26052"/>
    <cellStyle name="20% - Accent4 2 3 3" xfId="158"/>
    <cellStyle name="20% - Accent4 2 3 3 10" xfId="16354"/>
    <cellStyle name="20% - Accent4 2 3 3 10 2" xfId="26053"/>
    <cellStyle name="20% - Accent4 2 3 3 11" xfId="26054"/>
    <cellStyle name="20% - Accent4 2 3 3 2" xfId="159"/>
    <cellStyle name="20% - Accent4 2 3 3 2 2" xfId="1897"/>
    <cellStyle name="20% - Accent4 2 3 3 2 2 2" xfId="9383"/>
    <cellStyle name="20% - Accent4 2 3 3 2 2 2 2" xfId="15165"/>
    <cellStyle name="20% - Accent4 2 3 3 2 2 2 2 2" xfId="26055"/>
    <cellStyle name="20% - Accent4 2 3 3 2 2 2 3" xfId="20948"/>
    <cellStyle name="20% - Accent4 2 3 3 2 2 2 3 2" xfId="26056"/>
    <cellStyle name="20% - Accent4 2 3 3 2 2 2 4" xfId="26057"/>
    <cellStyle name="20% - Accent4 2 3 3 2 2 3" xfId="6492"/>
    <cellStyle name="20% - Accent4 2 3 3 2 2 3 2" xfId="26058"/>
    <cellStyle name="20% - Accent4 2 3 3 2 2 4" xfId="12274"/>
    <cellStyle name="20% - Accent4 2 3 3 2 2 4 2" xfId="26059"/>
    <cellStyle name="20% - Accent4 2 3 3 2 2 5" xfId="18057"/>
    <cellStyle name="20% - Accent4 2 3 3 2 2 5 2" xfId="26060"/>
    <cellStyle name="20% - Accent4 2 3 3 2 2 6" xfId="26061"/>
    <cellStyle name="20% - Accent4 2 3 3 2 3" xfId="4789"/>
    <cellStyle name="20% - Accent4 2 3 3 2 3 2" xfId="13463"/>
    <cellStyle name="20% - Accent4 2 3 3 2 3 2 2" xfId="26062"/>
    <cellStyle name="20% - Accent4 2 3 3 2 3 3" xfId="19246"/>
    <cellStyle name="20% - Accent4 2 3 3 2 3 3 2" xfId="26063"/>
    <cellStyle name="20% - Accent4 2 3 3 2 3 4" xfId="26064"/>
    <cellStyle name="20% - Accent4 2 3 3 2 4" xfId="7681"/>
    <cellStyle name="20% - Accent4 2 3 3 2 4 2" xfId="26065"/>
    <cellStyle name="20% - Accent4 2 3 3 2 5" xfId="3600"/>
    <cellStyle name="20% - Accent4 2 3 3 2 5 2" xfId="26066"/>
    <cellStyle name="20% - Accent4 2 3 3 2 6" xfId="10572"/>
    <cellStyle name="20% - Accent4 2 3 3 2 6 2" xfId="26067"/>
    <cellStyle name="20% - Accent4 2 3 3 2 7" xfId="16355"/>
    <cellStyle name="20% - Accent4 2 3 3 2 7 2" xfId="26068"/>
    <cellStyle name="20% - Accent4 2 3 3 2 8" xfId="26069"/>
    <cellStyle name="20% - Accent4 2 3 3 3" xfId="975"/>
    <cellStyle name="20% - Accent4 2 3 3 3 2" xfId="2679"/>
    <cellStyle name="20% - Accent4 2 3 3 3 2 2" xfId="10165"/>
    <cellStyle name="20% - Accent4 2 3 3 3 2 2 2" xfId="15947"/>
    <cellStyle name="20% - Accent4 2 3 3 3 2 2 2 2" xfId="26070"/>
    <cellStyle name="20% - Accent4 2 3 3 3 2 2 3" xfId="21730"/>
    <cellStyle name="20% - Accent4 2 3 3 3 2 2 3 2" xfId="26071"/>
    <cellStyle name="20% - Accent4 2 3 3 3 2 2 4" xfId="26072"/>
    <cellStyle name="20% - Accent4 2 3 3 3 2 3" xfId="7274"/>
    <cellStyle name="20% - Accent4 2 3 3 3 2 3 2" xfId="26073"/>
    <cellStyle name="20% - Accent4 2 3 3 3 2 4" xfId="13056"/>
    <cellStyle name="20% - Accent4 2 3 3 3 2 4 2" xfId="26074"/>
    <cellStyle name="20% - Accent4 2 3 3 3 2 5" xfId="18839"/>
    <cellStyle name="20% - Accent4 2 3 3 3 2 5 2" xfId="26075"/>
    <cellStyle name="20% - Accent4 2 3 3 3 2 6" xfId="26076"/>
    <cellStyle name="20% - Accent4 2 3 3 3 3" xfId="5571"/>
    <cellStyle name="20% - Accent4 2 3 3 3 3 2" xfId="14245"/>
    <cellStyle name="20% - Accent4 2 3 3 3 3 2 2" xfId="26077"/>
    <cellStyle name="20% - Accent4 2 3 3 3 3 3" xfId="20028"/>
    <cellStyle name="20% - Accent4 2 3 3 3 3 3 2" xfId="26078"/>
    <cellStyle name="20% - Accent4 2 3 3 3 3 4" xfId="26079"/>
    <cellStyle name="20% - Accent4 2 3 3 3 4" xfId="8463"/>
    <cellStyle name="20% - Accent4 2 3 3 3 4 2" xfId="26080"/>
    <cellStyle name="20% - Accent4 2 3 3 3 5" xfId="4382"/>
    <cellStyle name="20% - Accent4 2 3 3 3 5 2" xfId="26081"/>
    <cellStyle name="20% - Accent4 2 3 3 3 6" xfId="11354"/>
    <cellStyle name="20% - Accent4 2 3 3 3 6 2" xfId="26082"/>
    <cellStyle name="20% - Accent4 2 3 3 3 7" xfId="17137"/>
    <cellStyle name="20% - Accent4 2 3 3 3 7 2" xfId="26083"/>
    <cellStyle name="20% - Accent4 2 3 3 3 8" xfId="26084"/>
    <cellStyle name="20% - Accent4 2 3 3 4" xfId="1896"/>
    <cellStyle name="20% - Accent4 2 3 3 4 2" xfId="6491"/>
    <cellStyle name="20% - Accent4 2 3 3 4 2 2" xfId="15164"/>
    <cellStyle name="20% - Accent4 2 3 3 4 2 2 2" xfId="26085"/>
    <cellStyle name="20% - Accent4 2 3 3 4 2 3" xfId="20947"/>
    <cellStyle name="20% - Accent4 2 3 3 4 2 3 2" xfId="26086"/>
    <cellStyle name="20% - Accent4 2 3 3 4 2 4" xfId="26087"/>
    <cellStyle name="20% - Accent4 2 3 3 4 3" xfId="9382"/>
    <cellStyle name="20% - Accent4 2 3 3 4 3 2" xfId="26088"/>
    <cellStyle name="20% - Accent4 2 3 3 4 4" xfId="3599"/>
    <cellStyle name="20% - Accent4 2 3 3 4 4 2" xfId="26089"/>
    <cellStyle name="20% - Accent4 2 3 3 4 5" xfId="12273"/>
    <cellStyle name="20% - Accent4 2 3 3 4 5 2" xfId="26090"/>
    <cellStyle name="20% - Accent4 2 3 3 4 6" xfId="18056"/>
    <cellStyle name="20% - Accent4 2 3 3 4 6 2" xfId="26091"/>
    <cellStyle name="20% - Accent4 2 3 3 4 7" xfId="26092"/>
    <cellStyle name="20% - Accent4 2 3 3 5" xfId="1434"/>
    <cellStyle name="20% - Accent4 2 3 3 5 2" xfId="8920"/>
    <cellStyle name="20% - Accent4 2 3 3 5 2 2" xfId="14702"/>
    <cellStyle name="20% - Accent4 2 3 3 5 2 2 2" xfId="26093"/>
    <cellStyle name="20% - Accent4 2 3 3 5 2 3" xfId="20485"/>
    <cellStyle name="20% - Accent4 2 3 3 5 2 3 2" xfId="26094"/>
    <cellStyle name="20% - Accent4 2 3 3 5 2 4" xfId="26095"/>
    <cellStyle name="20% - Accent4 2 3 3 5 3" xfId="6029"/>
    <cellStyle name="20% - Accent4 2 3 3 5 3 2" xfId="26096"/>
    <cellStyle name="20% - Accent4 2 3 3 5 4" xfId="11811"/>
    <cellStyle name="20% - Accent4 2 3 3 5 4 2" xfId="26097"/>
    <cellStyle name="20% - Accent4 2 3 3 5 5" xfId="17594"/>
    <cellStyle name="20% - Accent4 2 3 3 5 5 2" xfId="26098"/>
    <cellStyle name="20% - Accent4 2 3 3 5 6" xfId="26099"/>
    <cellStyle name="20% - Accent4 2 3 3 6" xfId="4788"/>
    <cellStyle name="20% - Accent4 2 3 3 6 2" xfId="13462"/>
    <cellStyle name="20% - Accent4 2 3 3 6 2 2" xfId="26100"/>
    <cellStyle name="20% - Accent4 2 3 3 6 3" xfId="19245"/>
    <cellStyle name="20% - Accent4 2 3 3 6 3 2" xfId="26101"/>
    <cellStyle name="20% - Accent4 2 3 3 6 4" xfId="26102"/>
    <cellStyle name="20% - Accent4 2 3 3 7" xfId="7680"/>
    <cellStyle name="20% - Accent4 2 3 3 7 2" xfId="26103"/>
    <cellStyle name="20% - Accent4 2 3 3 8" xfId="3137"/>
    <cellStyle name="20% - Accent4 2 3 3 8 2" xfId="26104"/>
    <cellStyle name="20% - Accent4 2 3 3 9" xfId="10571"/>
    <cellStyle name="20% - Accent4 2 3 3 9 2" xfId="26105"/>
    <cellStyle name="20% - Accent4 2 3 4" xfId="160"/>
    <cellStyle name="20% - Accent4 2 3 4 10" xfId="16356"/>
    <cellStyle name="20% - Accent4 2 3 4 10 2" xfId="26106"/>
    <cellStyle name="20% - Accent4 2 3 4 11" xfId="26107"/>
    <cellStyle name="20% - Accent4 2 3 4 2" xfId="161"/>
    <cellStyle name="20% - Accent4 2 3 4 2 2" xfId="1899"/>
    <cellStyle name="20% - Accent4 2 3 4 2 2 2" xfId="9385"/>
    <cellStyle name="20% - Accent4 2 3 4 2 2 2 2" xfId="15167"/>
    <cellStyle name="20% - Accent4 2 3 4 2 2 2 2 2" xfId="26108"/>
    <cellStyle name="20% - Accent4 2 3 4 2 2 2 3" xfId="20950"/>
    <cellStyle name="20% - Accent4 2 3 4 2 2 2 3 2" xfId="26109"/>
    <cellStyle name="20% - Accent4 2 3 4 2 2 2 4" xfId="26110"/>
    <cellStyle name="20% - Accent4 2 3 4 2 2 3" xfId="6494"/>
    <cellStyle name="20% - Accent4 2 3 4 2 2 3 2" xfId="26111"/>
    <cellStyle name="20% - Accent4 2 3 4 2 2 4" xfId="12276"/>
    <cellStyle name="20% - Accent4 2 3 4 2 2 4 2" xfId="26112"/>
    <cellStyle name="20% - Accent4 2 3 4 2 2 5" xfId="18059"/>
    <cellStyle name="20% - Accent4 2 3 4 2 2 5 2" xfId="26113"/>
    <cellStyle name="20% - Accent4 2 3 4 2 2 6" xfId="26114"/>
    <cellStyle name="20% - Accent4 2 3 4 2 3" xfId="4791"/>
    <cellStyle name="20% - Accent4 2 3 4 2 3 2" xfId="13465"/>
    <cellStyle name="20% - Accent4 2 3 4 2 3 2 2" xfId="26115"/>
    <cellStyle name="20% - Accent4 2 3 4 2 3 3" xfId="19248"/>
    <cellStyle name="20% - Accent4 2 3 4 2 3 3 2" xfId="26116"/>
    <cellStyle name="20% - Accent4 2 3 4 2 3 4" xfId="26117"/>
    <cellStyle name="20% - Accent4 2 3 4 2 4" xfId="7683"/>
    <cellStyle name="20% - Accent4 2 3 4 2 4 2" xfId="26118"/>
    <cellStyle name="20% - Accent4 2 3 4 2 5" xfId="3602"/>
    <cellStyle name="20% - Accent4 2 3 4 2 5 2" xfId="26119"/>
    <cellStyle name="20% - Accent4 2 3 4 2 6" xfId="10574"/>
    <cellStyle name="20% - Accent4 2 3 4 2 6 2" xfId="26120"/>
    <cellStyle name="20% - Accent4 2 3 4 2 7" xfId="16357"/>
    <cellStyle name="20% - Accent4 2 3 4 2 7 2" xfId="26121"/>
    <cellStyle name="20% - Accent4 2 3 4 2 8" xfId="26122"/>
    <cellStyle name="20% - Accent4 2 3 4 3" xfId="976"/>
    <cellStyle name="20% - Accent4 2 3 4 3 2" xfId="2680"/>
    <cellStyle name="20% - Accent4 2 3 4 3 2 2" xfId="10166"/>
    <cellStyle name="20% - Accent4 2 3 4 3 2 2 2" xfId="15948"/>
    <cellStyle name="20% - Accent4 2 3 4 3 2 2 2 2" xfId="26123"/>
    <cellStyle name="20% - Accent4 2 3 4 3 2 2 3" xfId="21731"/>
    <cellStyle name="20% - Accent4 2 3 4 3 2 2 3 2" xfId="26124"/>
    <cellStyle name="20% - Accent4 2 3 4 3 2 2 4" xfId="26125"/>
    <cellStyle name="20% - Accent4 2 3 4 3 2 3" xfId="7275"/>
    <cellStyle name="20% - Accent4 2 3 4 3 2 3 2" xfId="26126"/>
    <cellStyle name="20% - Accent4 2 3 4 3 2 4" xfId="13057"/>
    <cellStyle name="20% - Accent4 2 3 4 3 2 4 2" xfId="26127"/>
    <cellStyle name="20% - Accent4 2 3 4 3 2 5" xfId="18840"/>
    <cellStyle name="20% - Accent4 2 3 4 3 2 5 2" xfId="26128"/>
    <cellStyle name="20% - Accent4 2 3 4 3 2 6" xfId="26129"/>
    <cellStyle name="20% - Accent4 2 3 4 3 3" xfId="5572"/>
    <cellStyle name="20% - Accent4 2 3 4 3 3 2" xfId="14246"/>
    <cellStyle name="20% - Accent4 2 3 4 3 3 2 2" xfId="26130"/>
    <cellStyle name="20% - Accent4 2 3 4 3 3 3" xfId="20029"/>
    <cellStyle name="20% - Accent4 2 3 4 3 3 3 2" xfId="26131"/>
    <cellStyle name="20% - Accent4 2 3 4 3 3 4" xfId="26132"/>
    <cellStyle name="20% - Accent4 2 3 4 3 4" xfId="8464"/>
    <cellStyle name="20% - Accent4 2 3 4 3 4 2" xfId="26133"/>
    <cellStyle name="20% - Accent4 2 3 4 3 5" xfId="4383"/>
    <cellStyle name="20% - Accent4 2 3 4 3 5 2" xfId="26134"/>
    <cellStyle name="20% - Accent4 2 3 4 3 6" xfId="11355"/>
    <cellStyle name="20% - Accent4 2 3 4 3 6 2" xfId="26135"/>
    <cellStyle name="20% - Accent4 2 3 4 3 7" xfId="17138"/>
    <cellStyle name="20% - Accent4 2 3 4 3 7 2" xfId="26136"/>
    <cellStyle name="20% - Accent4 2 3 4 3 8" xfId="26137"/>
    <cellStyle name="20% - Accent4 2 3 4 4" xfId="1898"/>
    <cellStyle name="20% - Accent4 2 3 4 4 2" xfId="6493"/>
    <cellStyle name="20% - Accent4 2 3 4 4 2 2" xfId="15166"/>
    <cellStyle name="20% - Accent4 2 3 4 4 2 2 2" xfId="26138"/>
    <cellStyle name="20% - Accent4 2 3 4 4 2 3" xfId="20949"/>
    <cellStyle name="20% - Accent4 2 3 4 4 2 3 2" xfId="26139"/>
    <cellStyle name="20% - Accent4 2 3 4 4 2 4" xfId="26140"/>
    <cellStyle name="20% - Accent4 2 3 4 4 3" xfId="9384"/>
    <cellStyle name="20% - Accent4 2 3 4 4 3 2" xfId="26141"/>
    <cellStyle name="20% - Accent4 2 3 4 4 4" xfId="3601"/>
    <cellStyle name="20% - Accent4 2 3 4 4 4 2" xfId="26142"/>
    <cellStyle name="20% - Accent4 2 3 4 4 5" xfId="12275"/>
    <cellStyle name="20% - Accent4 2 3 4 4 5 2" xfId="26143"/>
    <cellStyle name="20% - Accent4 2 3 4 4 6" xfId="18058"/>
    <cellStyle name="20% - Accent4 2 3 4 4 6 2" xfId="26144"/>
    <cellStyle name="20% - Accent4 2 3 4 4 7" xfId="26145"/>
    <cellStyle name="20% - Accent4 2 3 4 5" xfId="1435"/>
    <cellStyle name="20% - Accent4 2 3 4 5 2" xfId="8921"/>
    <cellStyle name="20% - Accent4 2 3 4 5 2 2" xfId="14703"/>
    <cellStyle name="20% - Accent4 2 3 4 5 2 2 2" xfId="26146"/>
    <cellStyle name="20% - Accent4 2 3 4 5 2 3" xfId="20486"/>
    <cellStyle name="20% - Accent4 2 3 4 5 2 3 2" xfId="26147"/>
    <cellStyle name="20% - Accent4 2 3 4 5 2 4" xfId="26148"/>
    <cellStyle name="20% - Accent4 2 3 4 5 3" xfId="6030"/>
    <cellStyle name="20% - Accent4 2 3 4 5 3 2" xfId="26149"/>
    <cellStyle name="20% - Accent4 2 3 4 5 4" xfId="11812"/>
    <cellStyle name="20% - Accent4 2 3 4 5 4 2" xfId="26150"/>
    <cellStyle name="20% - Accent4 2 3 4 5 5" xfId="17595"/>
    <cellStyle name="20% - Accent4 2 3 4 5 5 2" xfId="26151"/>
    <cellStyle name="20% - Accent4 2 3 4 5 6" xfId="26152"/>
    <cellStyle name="20% - Accent4 2 3 4 6" xfId="4790"/>
    <cellStyle name="20% - Accent4 2 3 4 6 2" xfId="13464"/>
    <cellStyle name="20% - Accent4 2 3 4 6 2 2" xfId="26153"/>
    <cellStyle name="20% - Accent4 2 3 4 6 3" xfId="19247"/>
    <cellStyle name="20% - Accent4 2 3 4 6 3 2" xfId="26154"/>
    <cellStyle name="20% - Accent4 2 3 4 6 4" xfId="26155"/>
    <cellStyle name="20% - Accent4 2 3 4 7" xfId="7682"/>
    <cellStyle name="20% - Accent4 2 3 4 7 2" xfId="26156"/>
    <cellStyle name="20% - Accent4 2 3 4 8" xfId="3138"/>
    <cellStyle name="20% - Accent4 2 3 4 8 2" xfId="26157"/>
    <cellStyle name="20% - Accent4 2 3 4 9" xfId="10573"/>
    <cellStyle name="20% - Accent4 2 3 4 9 2" xfId="26158"/>
    <cellStyle name="20% - Accent4 2 3 5" xfId="162"/>
    <cellStyle name="20% - Accent4 2 3 5 2" xfId="1900"/>
    <cellStyle name="20% - Accent4 2 3 5 2 2" xfId="6495"/>
    <cellStyle name="20% - Accent4 2 3 5 2 2 2" xfId="15168"/>
    <cellStyle name="20% - Accent4 2 3 5 2 2 2 2" xfId="26159"/>
    <cellStyle name="20% - Accent4 2 3 5 2 2 3" xfId="20951"/>
    <cellStyle name="20% - Accent4 2 3 5 2 2 3 2" xfId="26160"/>
    <cellStyle name="20% - Accent4 2 3 5 2 2 4" xfId="26161"/>
    <cellStyle name="20% - Accent4 2 3 5 2 3" xfId="9386"/>
    <cellStyle name="20% - Accent4 2 3 5 2 3 2" xfId="26162"/>
    <cellStyle name="20% - Accent4 2 3 5 2 4" xfId="3603"/>
    <cellStyle name="20% - Accent4 2 3 5 2 4 2" xfId="26163"/>
    <cellStyle name="20% - Accent4 2 3 5 2 5" xfId="12277"/>
    <cellStyle name="20% - Accent4 2 3 5 2 5 2" xfId="26164"/>
    <cellStyle name="20% - Accent4 2 3 5 2 6" xfId="18060"/>
    <cellStyle name="20% - Accent4 2 3 5 2 6 2" xfId="26165"/>
    <cellStyle name="20% - Accent4 2 3 5 2 7" xfId="26166"/>
    <cellStyle name="20% - Accent4 2 3 5 3" xfId="1431"/>
    <cellStyle name="20% - Accent4 2 3 5 3 2" xfId="8917"/>
    <cellStyle name="20% - Accent4 2 3 5 3 2 2" xfId="14699"/>
    <cellStyle name="20% - Accent4 2 3 5 3 2 2 2" xfId="26167"/>
    <cellStyle name="20% - Accent4 2 3 5 3 2 3" xfId="20482"/>
    <cellStyle name="20% - Accent4 2 3 5 3 2 3 2" xfId="26168"/>
    <cellStyle name="20% - Accent4 2 3 5 3 2 4" xfId="26169"/>
    <cellStyle name="20% - Accent4 2 3 5 3 3" xfId="6026"/>
    <cellStyle name="20% - Accent4 2 3 5 3 3 2" xfId="26170"/>
    <cellStyle name="20% - Accent4 2 3 5 3 4" xfId="11808"/>
    <cellStyle name="20% - Accent4 2 3 5 3 4 2" xfId="26171"/>
    <cellStyle name="20% - Accent4 2 3 5 3 5" xfId="17591"/>
    <cellStyle name="20% - Accent4 2 3 5 3 5 2" xfId="26172"/>
    <cellStyle name="20% - Accent4 2 3 5 3 6" xfId="26173"/>
    <cellStyle name="20% - Accent4 2 3 5 4" xfId="4792"/>
    <cellStyle name="20% - Accent4 2 3 5 4 2" xfId="13466"/>
    <cellStyle name="20% - Accent4 2 3 5 4 2 2" xfId="26174"/>
    <cellStyle name="20% - Accent4 2 3 5 4 3" xfId="19249"/>
    <cellStyle name="20% - Accent4 2 3 5 4 3 2" xfId="26175"/>
    <cellStyle name="20% - Accent4 2 3 5 4 4" xfId="26176"/>
    <cellStyle name="20% - Accent4 2 3 5 5" xfId="7684"/>
    <cellStyle name="20% - Accent4 2 3 5 5 2" xfId="26177"/>
    <cellStyle name="20% - Accent4 2 3 5 6" xfId="3134"/>
    <cellStyle name="20% - Accent4 2 3 5 6 2" xfId="26178"/>
    <cellStyle name="20% - Accent4 2 3 5 7" xfId="10575"/>
    <cellStyle name="20% - Accent4 2 3 5 7 2" xfId="26179"/>
    <cellStyle name="20% - Accent4 2 3 5 8" xfId="16358"/>
    <cellStyle name="20% - Accent4 2 3 5 8 2" xfId="26180"/>
    <cellStyle name="20% - Accent4 2 3 5 9" xfId="26181"/>
    <cellStyle name="20% - Accent4 2 3 6" xfId="884"/>
    <cellStyle name="20% - Accent4 2 3 6 2" xfId="2590"/>
    <cellStyle name="20% - Accent4 2 3 6 2 2" xfId="10076"/>
    <cellStyle name="20% - Accent4 2 3 6 2 2 2" xfId="15858"/>
    <cellStyle name="20% - Accent4 2 3 6 2 2 2 2" xfId="26182"/>
    <cellStyle name="20% - Accent4 2 3 6 2 2 3" xfId="21641"/>
    <cellStyle name="20% - Accent4 2 3 6 2 2 3 2" xfId="26183"/>
    <cellStyle name="20% - Accent4 2 3 6 2 2 4" xfId="26184"/>
    <cellStyle name="20% - Accent4 2 3 6 2 3" xfId="7185"/>
    <cellStyle name="20% - Accent4 2 3 6 2 3 2" xfId="26185"/>
    <cellStyle name="20% - Accent4 2 3 6 2 4" xfId="12967"/>
    <cellStyle name="20% - Accent4 2 3 6 2 4 2" xfId="26186"/>
    <cellStyle name="20% - Accent4 2 3 6 2 5" xfId="18750"/>
    <cellStyle name="20% - Accent4 2 3 6 2 5 2" xfId="26187"/>
    <cellStyle name="20% - Accent4 2 3 6 2 6" xfId="26188"/>
    <cellStyle name="20% - Accent4 2 3 6 3" xfId="5482"/>
    <cellStyle name="20% - Accent4 2 3 6 3 2" xfId="14156"/>
    <cellStyle name="20% - Accent4 2 3 6 3 2 2" xfId="26189"/>
    <cellStyle name="20% - Accent4 2 3 6 3 3" xfId="19939"/>
    <cellStyle name="20% - Accent4 2 3 6 3 3 2" xfId="26190"/>
    <cellStyle name="20% - Accent4 2 3 6 3 4" xfId="26191"/>
    <cellStyle name="20% - Accent4 2 3 6 4" xfId="8374"/>
    <cellStyle name="20% - Accent4 2 3 6 4 2" xfId="26192"/>
    <cellStyle name="20% - Accent4 2 3 6 5" xfId="4293"/>
    <cellStyle name="20% - Accent4 2 3 6 5 2" xfId="26193"/>
    <cellStyle name="20% - Accent4 2 3 6 6" xfId="11265"/>
    <cellStyle name="20% - Accent4 2 3 6 6 2" xfId="26194"/>
    <cellStyle name="20% - Accent4 2 3 6 7" xfId="17048"/>
    <cellStyle name="20% - Accent4 2 3 6 7 2" xfId="26195"/>
    <cellStyle name="20% - Accent4 2 3 6 8" xfId="26196"/>
    <cellStyle name="20% - Accent4 2 3 7" xfId="1891"/>
    <cellStyle name="20% - Accent4 2 3 7 2" xfId="6486"/>
    <cellStyle name="20% - Accent4 2 3 7 2 2" xfId="15159"/>
    <cellStyle name="20% - Accent4 2 3 7 2 2 2" xfId="26197"/>
    <cellStyle name="20% - Accent4 2 3 7 2 3" xfId="20942"/>
    <cellStyle name="20% - Accent4 2 3 7 2 3 2" xfId="26198"/>
    <cellStyle name="20% - Accent4 2 3 7 2 4" xfId="26199"/>
    <cellStyle name="20% - Accent4 2 3 7 3" xfId="9377"/>
    <cellStyle name="20% - Accent4 2 3 7 3 2" xfId="26200"/>
    <cellStyle name="20% - Accent4 2 3 7 4" xfId="3594"/>
    <cellStyle name="20% - Accent4 2 3 7 4 2" xfId="26201"/>
    <cellStyle name="20% - Accent4 2 3 7 5" xfId="12268"/>
    <cellStyle name="20% - Accent4 2 3 7 5 2" xfId="26202"/>
    <cellStyle name="20% - Accent4 2 3 7 6" xfId="18051"/>
    <cellStyle name="20% - Accent4 2 3 7 6 2" xfId="26203"/>
    <cellStyle name="20% - Accent4 2 3 7 7" xfId="26204"/>
    <cellStyle name="20% - Accent4 2 3 8" xfId="1297"/>
    <cellStyle name="20% - Accent4 2 3 8 2" xfId="8783"/>
    <cellStyle name="20% - Accent4 2 3 8 2 2" xfId="14565"/>
    <cellStyle name="20% - Accent4 2 3 8 2 2 2" xfId="26205"/>
    <cellStyle name="20% - Accent4 2 3 8 2 3" xfId="20348"/>
    <cellStyle name="20% - Accent4 2 3 8 2 3 2" xfId="26206"/>
    <cellStyle name="20% - Accent4 2 3 8 2 4" xfId="26207"/>
    <cellStyle name="20% - Accent4 2 3 8 3" xfId="5892"/>
    <cellStyle name="20% - Accent4 2 3 8 3 2" xfId="26208"/>
    <cellStyle name="20% - Accent4 2 3 8 4" xfId="11674"/>
    <cellStyle name="20% - Accent4 2 3 8 4 2" xfId="26209"/>
    <cellStyle name="20% - Accent4 2 3 8 5" xfId="17457"/>
    <cellStyle name="20% - Accent4 2 3 8 5 2" xfId="26210"/>
    <cellStyle name="20% - Accent4 2 3 8 6" xfId="26211"/>
    <cellStyle name="20% - Accent4 2 3 9" xfId="4783"/>
    <cellStyle name="20% - Accent4 2 3 9 2" xfId="13457"/>
    <cellStyle name="20% - Accent4 2 3 9 2 2" xfId="26212"/>
    <cellStyle name="20% - Accent4 2 3 9 3" xfId="19240"/>
    <cellStyle name="20% - Accent4 2 3 9 3 2" xfId="26213"/>
    <cellStyle name="20% - Accent4 2 3 9 4" xfId="26214"/>
    <cellStyle name="20% - Accent4 2 4" xfId="163"/>
    <cellStyle name="20% - Accent4 2 4 10" xfId="10576"/>
    <cellStyle name="20% - Accent4 2 4 10 2" xfId="26215"/>
    <cellStyle name="20% - Accent4 2 4 11" xfId="16359"/>
    <cellStyle name="20% - Accent4 2 4 11 2" xfId="26216"/>
    <cellStyle name="20% - Accent4 2 4 12" xfId="26217"/>
    <cellStyle name="20% - Accent4 2 4 2" xfId="164"/>
    <cellStyle name="20% - Accent4 2 4 2 10" xfId="16360"/>
    <cellStyle name="20% - Accent4 2 4 2 10 2" xfId="26218"/>
    <cellStyle name="20% - Accent4 2 4 2 11" xfId="26219"/>
    <cellStyle name="20% - Accent4 2 4 2 2" xfId="165"/>
    <cellStyle name="20% - Accent4 2 4 2 2 2" xfId="1903"/>
    <cellStyle name="20% - Accent4 2 4 2 2 2 2" xfId="9389"/>
    <cellStyle name="20% - Accent4 2 4 2 2 2 2 2" xfId="15171"/>
    <cellStyle name="20% - Accent4 2 4 2 2 2 2 2 2" xfId="26220"/>
    <cellStyle name="20% - Accent4 2 4 2 2 2 2 3" xfId="20954"/>
    <cellStyle name="20% - Accent4 2 4 2 2 2 2 3 2" xfId="26221"/>
    <cellStyle name="20% - Accent4 2 4 2 2 2 2 4" xfId="26222"/>
    <cellStyle name="20% - Accent4 2 4 2 2 2 3" xfId="6498"/>
    <cellStyle name="20% - Accent4 2 4 2 2 2 3 2" xfId="26223"/>
    <cellStyle name="20% - Accent4 2 4 2 2 2 4" xfId="12280"/>
    <cellStyle name="20% - Accent4 2 4 2 2 2 4 2" xfId="26224"/>
    <cellStyle name="20% - Accent4 2 4 2 2 2 5" xfId="18063"/>
    <cellStyle name="20% - Accent4 2 4 2 2 2 5 2" xfId="26225"/>
    <cellStyle name="20% - Accent4 2 4 2 2 2 6" xfId="26226"/>
    <cellStyle name="20% - Accent4 2 4 2 2 3" xfId="4795"/>
    <cellStyle name="20% - Accent4 2 4 2 2 3 2" xfId="13469"/>
    <cellStyle name="20% - Accent4 2 4 2 2 3 2 2" xfId="26227"/>
    <cellStyle name="20% - Accent4 2 4 2 2 3 3" xfId="19252"/>
    <cellStyle name="20% - Accent4 2 4 2 2 3 3 2" xfId="26228"/>
    <cellStyle name="20% - Accent4 2 4 2 2 3 4" xfId="26229"/>
    <cellStyle name="20% - Accent4 2 4 2 2 4" xfId="7687"/>
    <cellStyle name="20% - Accent4 2 4 2 2 4 2" xfId="26230"/>
    <cellStyle name="20% - Accent4 2 4 2 2 5" xfId="3606"/>
    <cellStyle name="20% - Accent4 2 4 2 2 5 2" xfId="26231"/>
    <cellStyle name="20% - Accent4 2 4 2 2 6" xfId="10578"/>
    <cellStyle name="20% - Accent4 2 4 2 2 6 2" xfId="26232"/>
    <cellStyle name="20% - Accent4 2 4 2 2 7" xfId="16361"/>
    <cellStyle name="20% - Accent4 2 4 2 2 7 2" xfId="26233"/>
    <cellStyle name="20% - Accent4 2 4 2 2 8" xfId="26234"/>
    <cellStyle name="20% - Accent4 2 4 2 3" xfId="978"/>
    <cellStyle name="20% - Accent4 2 4 2 3 2" xfId="2682"/>
    <cellStyle name="20% - Accent4 2 4 2 3 2 2" xfId="10168"/>
    <cellStyle name="20% - Accent4 2 4 2 3 2 2 2" xfId="15950"/>
    <cellStyle name="20% - Accent4 2 4 2 3 2 2 2 2" xfId="26235"/>
    <cellStyle name="20% - Accent4 2 4 2 3 2 2 3" xfId="21733"/>
    <cellStyle name="20% - Accent4 2 4 2 3 2 2 3 2" xfId="26236"/>
    <cellStyle name="20% - Accent4 2 4 2 3 2 2 4" xfId="26237"/>
    <cellStyle name="20% - Accent4 2 4 2 3 2 3" xfId="7277"/>
    <cellStyle name="20% - Accent4 2 4 2 3 2 3 2" xfId="26238"/>
    <cellStyle name="20% - Accent4 2 4 2 3 2 4" xfId="13059"/>
    <cellStyle name="20% - Accent4 2 4 2 3 2 4 2" xfId="26239"/>
    <cellStyle name="20% - Accent4 2 4 2 3 2 5" xfId="18842"/>
    <cellStyle name="20% - Accent4 2 4 2 3 2 5 2" xfId="26240"/>
    <cellStyle name="20% - Accent4 2 4 2 3 2 6" xfId="26241"/>
    <cellStyle name="20% - Accent4 2 4 2 3 3" xfId="5574"/>
    <cellStyle name="20% - Accent4 2 4 2 3 3 2" xfId="14248"/>
    <cellStyle name="20% - Accent4 2 4 2 3 3 2 2" xfId="26242"/>
    <cellStyle name="20% - Accent4 2 4 2 3 3 3" xfId="20031"/>
    <cellStyle name="20% - Accent4 2 4 2 3 3 3 2" xfId="26243"/>
    <cellStyle name="20% - Accent4 2 4 2 3 3 4" xfId="26244"/>
    <cellStyle name="20% - Accent4 2 4 2 3 4" xfId="8466"/>
    <cellStyle name="20% - Accent4 2 4 2 3 4 2" xfId="26245"/>
    <cellStyle name="20% - Accent4 2 4 2 3 5" xfId="4385"/>
    <cellStyle name="20% - Accent4 2 4 2 3 5 2" xfId="26246"/>
    <cellStyle name="20% - Accent4 2 4 2 3 6" xfId="11357"/>
    <cellStyle name="20% - Accent4 2 4 2 3 6 2" xfId="26247"/>
    <cellStyle name="20% - Accent4 2 4 2 3 7" xfId="17140"/>
    <cellStyle name="20% - Accent4 2 4 2 3 7 2" xfId="26248"/>
    <cellStyle name="20% - Accent4 2 4 2 3 8" xfId="26249"/>
    <cellStyle name="20% - Accent4 2 4 2 4" xfId="1902"/>
    <cellStyle name="20% - Accent4 2 4 2 4 2" xfId="6497"/>
    <cellStyle name="20% - Accent4 2 4 2 4 2 2" xfId="15170"/>
    <cellStyle name="20% - Accent4 2 4 2 4 2 2 2" xfId="26250"/>
    <cellStyle name="20% - Accent4 2 4 2 4 2 3" xfId="20953"/>
    <cellStyle name="20% - Accent4 2 4 2 4 2 3 2" xfId="26251"/>
    <cellStyle name="20% - Accent4 2 4 2 4 2 4" xfId="26252"/>
    <cellStyle name="20% - Accent4 2 4 2 4 3" xfId="9388"/>
    <cellStyle name="20% - Accent4 2 4 2 4 3 2" xfId="26253"/>
    <cellStyle name="20% - Accent4 2 4 2 4 4" xfId="3605"/>
    <cellStyle name="20% - Accent4 2 4 2 4 4 2" xfId="26254"/>
    <cellStyle name="20% - Accent4 2 4 2 4 5" xfId="12279"/>
    <cellStyle name="20% - Accent4 2 4 2 4 5 2" xfId="26255"/>
    <cellStyle name="20% - Accent4 2 4 2 4 6" xfId="18062"/>
    <cellStyle name="20% - Accent4 2 4 2 4 6 2" xfId="26256"/>
    <cellStyle name="20% - Accent4 2 4 2 4 7" xfId="26257"/>
    <cellStyle name="20% - Accent4 2 4 2 5" xfId="1437"/>
    <cellStyle name="20% - Accent4 2 4 2 5 2" xfId="8923"/>
    <cellStyle name="20% - Accent4 2 4 2 5 2 2" xfId="14705"/>
    <cellStyle name="20% - Accent4 2 4 2 5 2 2 2" xfId="26258"/>
    <cellStyle name="20% - Accent4 2 4 2 5 2 3" xfId="20488"/>
    <cellStyle name="20% - Accent4 2 4 2 5 2 3 2" xfId="26259"/>
    <cellStyle name="20% - Accent4 2 4 2 5 2 4" xfId="26260"/>
    <cellStyle name="20% - Accent4 2 4 2 5 3" xfId="6032"/>
    <cellStyle name="20% - Accent4 2 4 2 5 3 2" xfId="26261"/>
    <cellStyle name="20% - Accent4 2 4 2 5 4" xfId="11814"/>
    <cellStyle name="20% - Accent4 2 4 2 5 4 2" xfId="26262"/>
    <cellStyle name="20% - Accent4 2 4 2 5 5" xfId="17597"/>
    <cellStyle name="20% - Accent4 2 4 2 5 5 2" xfId="26263"/>
    <cellStyle name="20% - Accent4 2 4 2 5 6" xfId="26264"/>
    <cellStyle name="20% - Accent4 2 4 2 6" xfId="4794"/>
    <cellStyle name="20% - Accent4 2 4 2 6 2" xfId="13468"/>
    <cellStyle name="20% - Accent4 2 4 2 6 2 2" xfId="26265"/>
    <cellStyle name="20% - Accent4 2 4 2 6 3" xfId="19251"/>
    <cellStyle name="20% - Accent4 2 4 2 6 3 2" xfId="26266"/>
    <cellStyle name="20% - Accent4 2 4 2 6 4" xfId="26267"/>
    <cellStyle name="20% - Accent4 2 4 2 7" xfId="7686"/>
    <cellStyle name="20% - Accent4 2 4 2 7 2" xfId="26268"/>
    <cellStyle name="20% - Accent4 2 4 2 8" xfId="3140"/>
    <cellStyle name="20% - Accent4 2 4 2 8 2" xfId="26269"/>
    <cellStyle name="20% - Accent4 2 4 2 9" xfId="10577"/>
    <cellStyle name="20% - Accent4 2 4 2 9 2" xfId="26270"/>
    <cellStyle name="20% - Accent4 2 4 3" xfId="166"/>
    <cellStyle name="20% - Accent4 2 4 3 2" xfId="1904"/>
    <cellStyle name="20% - Accent4 2 4 3 2 2" xfId="6499"/>
    <cellStyle name="20% - Accent4 2 4 3 2 2 2" xfId="15172"/>
    <cellStyle name="20% - Accent4 2 4 3 2 2 2 2" xfId="26271"/>
    <cellStyle name="20% - Accent4 2 4 3 2 2 3" xfId="20955"/>
    <cellStyle name="20% - Accent4 2 4 3 2 2 3 2" xfId="26272"/>
    <cellStyle name="20% - Accent4 2 4 3 2 2 4" xfId="26273"/>
    <cellStyle name="20% - Accent4 2 4 3 2 3" xfId="9390"/>
    <cellStyle name="20% - Accent4 2 4 3 2 3 2" xfId="26274"/>
    <cellStyle name="20% - Accent4 2 4 3 2 4" xfId="3607"/>
    <cellStyle name="20% - Accent4 2 4 3 2 4 2" xfId="26275"/>
    <cellStyle name="20% - Accent4 2 4 3 2 5" xfId="12281"/>
    <cellStyle name="20% - Accent4 2 4 3 2 5 2" xfId="26276"/>
    <cellStyle name="20% - Accent4 2 4 3 2 6" xfId="18064"/>
    <cellStyle name="20% - Accent4 2 4 3 2 6 2" xfId="26277"/>
    <cellStyle name="20% - Accent4 2 4 3 2 7" xfId="26278"/>
    <cellStyle name="20% - Accent4 2 4 3 3" xfId="1436"/>
    <cellStyle name="20% - Accent4 2 4 3 3 2" xfId="8922"/>
    <cellStyle name="20% - Accent4 2 4 3 3 2 2" xfId="14704"/>
    <cellStyle name="20% - Accent4 2 4 3 3 2 2 2" xfId="26279"/>
    <cellStyle name="20% - Accent4 2 4 3 3 2 3" xfId="20487"/>
    <cellStyle name="20% - Accent4 2 4 3 3 2 3 2" xfId="26280"/>
    <cellStyle name="20% - Accent4 2 4 3 3 2 4" xfId="26281"/>
    <cellStyle name="20% - Accent4 2 4 3 3 3" xfId="6031"/>
    <cellStyle name="20% - Accent4 2 4 3 3 3 2" xfId="26282"/>
    <cellStyle name="20% - Accent4 2 4 3 3 4" xfId="11813"/>
    <cellStyle name="20% - Accent4 2 4 3 3 4 2" xfId="26283"/>
    <cellStyle name="20% - Accent4 2 4 3 3 5" xfId="17596"/>
    <cellStyle name="20% - Accent4 2 4 3 3 5 2" xfId="26284"/>
    <cellStyle name="20% - Accent4 2 4 3 3 6" xfId="26285"/>
    <cellStyle name="20% - Accent4 2 4 3 4" xfId="4796"/>
    <cellStyle name="20% - Accent4 2 4 3 4 2" xfId="13470"/>
    <cellStyle name="20% - Accent4 2 4 3 4 2 2" xfId="26286"/>
    <cellStyle name="20% - Accent4 2 4 3 4 3" xfId="19253"/>
    <cellStyle name="20% - Accent4 2 4 3 4 3 2" xfId="26287"/>
    <cellStyle name="20% - Accent4 2 4 3 4 4" xfId="26288"/>
    <cellStyle name="20% - Accent4 2 4 3 5" xfId="7688"/>
    <cellStyle name="20% - Accent4 2 4 3 5 2" xfId="26289"/>
    <cellStyle name="20% - Accent4 2 4 3 6" xfId="3139"/>
    <cellStyle name="20% - Accent4 2 4 3 6 2" xfId="26290"/>
    <cellStyle name="20% - Accent4 2 4 3 7" xfId="10579"/>
    <cellStyle name="20% - Accent4 2 4 3 7 2" xfId="26291"/>
    <cellStyle name="20% - Accent4 2 4 3 8" xfId="16362"/>
    <cellStyle name="20% - Accent4 2 4 3 8 2" xfId="26292"/>
    <cellStyle name="20% - Accent4 2 4 3 9" xfId="26293"/>
    <cellStyle name="20% - Accent4 2 4 4" xfId="977"/>
    <cellStyle name="20% - Accent4 2 4 4 2" xfId="2681"/>
    <cellStyle name="20% - Accent4 2 4 4 2 2" xfId="10167"/>
    <cellStyle name="20% - Accent4 2 4 4 2 2 2" xfId="15949"/>
    <cellStyle name="20% - Accent4 2 4 4 2 2 2 2" xfId="26294"/>
    <cellStyle name="20% - Accent4 2 4 4 2 2 3" xfId="21732"/>
    <cellStyle name="20% - Accent4 2 4 4 2 2 3 2" xfId="26295"/>
    <cellStyle name="20% - Accent4 2 4 4 2 2 4" xfId="26296"/>
    <cellStyle name="20% - Accent4 2 4 4 2 3" xfId="7276"/>
    <cellStyle name="20% - Accent4 2 4 4 2 3 2" xfId="26297"/>
    <cellStyle name="20% - Accent4 2 4 4 2 4" xfId="13058"/>
    <cellStyle name="20% - Accent4 2 4 4 2 4 2" xfId="26298"/>
    <cellStyle name="20% - Accent4 2 4 4 2 5" xfId="18841"/>
    <cellStyle name="20% - Accent4 2 4 4 2 5 2" xfId="26299"/>
    <cellStyle name="20% - Accent4 2 4 4 2 6" xfId="26300"/>
    <cellStyle name="20% - Accent4 2 4 4 3" xfId="5573"/>
    <cellStyle name="20% - Accent4 2 4 4 3 2" xfId="14247"/>
    <cellStyle name="20% - Accent4 2 4 4 3 2 2" xfId="26301"/>
    <cellStyle name="20% - Accent4 2 4 4 3 3" xfId="20030"/>
    <cellStyle name="20% - Accent4 2 4 4 3 3 2" xfId="26302"/>
    <cellStyle name="20% - Accent4 2 4 4 3 4" xfId="26303"/>
    <cellStyle name="20% - Accent4 2 4 4 4" xfId="8465"/>
    <cellStyle name="20% - Accent4 2 4 4 4 2" xfId="26304"/>
    <cellStyle name="20% - Accent4 2 4 4 5" xfId="4384"/>
    <cellStyle name="20% - Accent4 2 4 4 5 2" xfId="26305"/>
    <cellStyle name="20% - Accent4 2 4 4 6" xfId="11356"/>
    <cellStyle name="20% - Accent4 2 4 4 6 2" xfId="26306"/>
    <cellStyle name="20% - Accent4 2 4 4 7" xfId="17139"/>
    <cellStyle name="20% - Accent4 2 4 4 7 2" xfId="26307"/>
    <cellStyle name="20% - Accent4 2 4 4 8" xfId="26308"/>
    <cellStyle name="20% - Accent4 2 4 5" xfId="1901"/>
    <cellStyle name="20% - Accent4 2 4 5 2" xfId="6496"/>
    <cellStyle name="20% - Accent4 2 4 5 2 2" xfId="15169"/>
    <cellStyle name="20% - Accent4 2 4 5 2 2 2" xfId="26309"/>
    <cellStyle name="20% - Accent4 2 4 5 2 3" xfId="20952"/>
    <cellStyle name="20% - Accent4 2 4 5 2 3 2" xfId="26310"/>
    <cellStyle name="20% - Accent4 2 4 5 2 4" xfId="26311"/>
    <cellStyle name="20% - Accent4 2 4 5 3" xfId="9387"/>
    <cellStyle name="20% - Accent4 2 4 5 3 2" xfId="26312"/>
    <cellStyle name="20% - Accent4 2 4 5 4" xfId="3604"/>
    <cellStyle name="20% - Accent4 2 4 5 4 2" xfId="26313"/>
    <cellStyle name="20% - Accent4 2 4 5 5" xfId="12278"/>
    <cellStyle name="20% - Accent4 2 4 5 5 2" xfId="26314"/>
    <cellStyle name="20% - Accent4 2 4 5 6" xfId="18061"/>
    <cellStyle name="20% - Accent4 2 4 5 6 2" xfId="26315"/>
    <cellStyle name="20% - Accent4 2 4 5 7" xfId="26316"/>
    <cellStyle name="20% - Accent4 2 4 6" xfId="1294"/>
    <cellStyle name="20% - Accent4 2 4 6 2" xfId="8780"/>
    <cellStyle name="20% - Accent4 2 4 6 2 2" xfId="14562"/>
    <cellStyle name="20% - Accent4 2 4 6 2 2 2" xfId="26317"/>
    <cellStyle name="20% - Accent4 2 4 6 2 3" xfId="20345"/>
    <cellStyle name="20% - Accent4 2 4 6 2 3 2" xfId="26318"/>
    <cellStyle name="20% - Accent4 2 4 6 2 4" xfId="26319"/>
    <cellStyle name="20% - Accent4 2 4 6 3" xfId="5889"/>
    <cellStyle name="20% - Accent4 2 4 6 3 2" xfId="26320"/>
    <cellStyle name="20% - Accent4 2 4 6 4" xfId="11671"/>
    <cellStyle name="20% - Accent4 2 4 6 4 2" xfId="26321"/>
    <cellStyle name="20% - Accent4 2 4 6 5" xfId="17454"/>
    <cellStyle name="20% - Accent4 2 4 6 5 2" xfId="26322"/>
    <cellStyle name="20% - Accent4 2 4 6 6" xfId="26323"/>
    <cellStyle name="20% - Accent4 2 4 7" xfId="4793"/>
    <cellStyle name="20% - Accent4 2 4 7 2" xfId="13467"/>
    <cellStyle name="20% - Accent4 2 4 7 2 2" xfId="26324"/>
    <cellStyle name="20% - Accent4 2 4 7 3" xfId="19250"/>
    <cellStyle name="20% - Accent4 2 4 7 3 2" xfId="26325"/>
    <cellStyle name="20% - Accent4 2 4 7 4" xfId="26326"/>
    <cellStyle name="20% - Accent4 2 4 8" xfId="7685"/>
    <cellStyle name="20% - Accent4 2 4 8 2" xfId="26327"/>
    <cellStyle name="20% - Accent4 2 4 9" xfId="2997"/>
    <cellStyle name="20% - Accent4 2 4 9 2" xfId="26328"/>
    <cellStyle name="20% - Accent4 2 5" xfId="167"/>
    <cellStyle name="20% - Accent4 2 5 10" xfId="16363"/>
    <cellStyle name="20% - Accent4 2 5 10 2" xfId="26329"/>
    <cellStyle name="20% - Accent4 2 5 11" xfId="26330"/>
    <cellStyle name="20% - Accent4 2 5 2" xfId="168"/>
    <cellStyle name="20% - Accent4 2 5 2 2" xfId="1906"/>
    <cellStyle name="20% - Accent4 2 5 2 2 2" xfId="9392"/>
    <cellStyle name="20% - Accent4 2 5 2 2 2 2" xfId="15174"/>
    <cellStyle name="20% - Accent4 2 5 2 2 2 2 2" xfId="26331"/>
    <cellStyle name="20% - Accent4 2 5 2 2 2 3" xfId="20957"/>
    <cellStyle name="20% - Accent4 2 5 2 2 2 3 2" xfId="26332"/>
    <cellStyle name="20% - Accent4 2 5 2 2 2 4" xfId="26333"/>
    <cellStyle name="20% - Accent4 2 5 2 2 3" xfId="6501"/>
    <cellStyle name="20% - Accent4 2 5 2 2 3 2" xfId="26334"/>
    <cellStyle name="20% - Accent4 2 5 2 2 4" xfId="12283"/>
    <cellStyle name="20% - Accent4 2 5 2 2 4 2" xfId="26335"/>
    <cellStyle name="20% - Accent4 2 5 2 2 5" xfId="18066"/>
    <cellStyle name="20% - Accent4 2 5 2 2 5 2" xfId="26336"/>
    <cellStyle name="20% - Accent4 2 5 2 2 6" xfId="26337"/>
    <cellStyle name="20% - Accent4 2 5 2 3" xfId="4798"/>
    <cellStyle name="20% - Accent4 2 5 2 3 2" xfId="13472"/>
    <cellStyle name="20% - Accent4 2 5 2 3 2 2" xfId="26338"/>
    <cellStyle name="20% - Accent4 2 5 2 3 3" xfId="19255"/>
    <cellStyle name="20% - Accent4 2 5 2 3 3 2" xfId="26339"/>
    <cellStyle name="20% - Accent4 2 5 2 3 4" xfId="26340"/>
    <cellStyle name="20% - Accent4 2 5 2 4" xfId="7690"/>
    <cellStyle name="20% - Accent4 2 5 2 4 2" xfId="26341"/>
    <cellStyle name="20% - Accent4 2 5 2 5" xfId="3609"/>
    <cellStyle name="20% - Accent4 2 5 2 5 2" xfId="26342"/>
    <cellStyle name="20% - Accent4 2 5 2 6" xfId="10581"/>
    <cellStyle name="20% - Accent4 2 5 2 6 2" xfId="26343"/>
    <cellStyle name="20% - Accent4 2 5 2 7" xfId="16364"/>
    <cellStyle name="20% - Accent4 2 5 2 7 2" xfId="26344"/>
    <cellStyle name="20% - Accent4 2 5 2 8" xfId="26345"/>
    <cellStyle name="20% - Accent4 2 5 3" xfId="979"/>
    <cellStyle name="20% - Accent4 2 5 3 2" xfId="2683"/>
    <cellStyle name="20% - Accent4 2 5 3 2 2" xfId="10169"/>
    <cellStyle name="20% - Accent4 2 5 3 2 2 2" xfId="15951"/>
    <cellStyle name="20% - Accent4 2 5 3 2 2 2 2" xfId="26346"/>
    <cellStyle name="20% - Accent4 2 5 3 2 2 3" xfId="21734"/>
    <cellStyle name="20% - Accent4 2 5 3 2 2 3 2" xfId="26347"/>
    <cellStyle name="20% - Accent4 2 5 3 2 2 4" xfId="26348"/>
    <cellStyle name="20% - Accent4 2 5 3 2 3" xfId="7278"/>
    <cellStyle name="20% - Accent4 2 5 3 2 3 2" xfId="26349"/>
    <cellStyle name="20% - Accent4 2 5 3 2 4" xfId="13060"/>
    <cellStyle name="20% - Accent4 2 5 3 2 4 2" xfId="26350"/>
    <cellStyle name="20% - Accent4 2 5 3 2 5" xfId="18843"/>
    <cellStyle name="20% - Accent4 2 5 3 2 5 2" xfId="26351"/>
    <cellStyle name="20% - Accent4 2 5 3 2 6" xfId="26352"/>
    <cellStyle name="20% - Accent4 2 5 3 3" xfId="5575"/>
    <cellStyle name="20% - Accent4 2 5 3 3 2" xfId="14249"/>
    <cellStyle name="20% - Accent4 2 5 3 3 2 2" xfId="26353"/>
    <cellStyle name="20% - Accent4 2 5 3 3 3" xfId="20032"/>
    <cellStyle name="20% - Accent4 2 5 3 3 3 2" xfId="26354"/>
    <cellStyle name="20% - Accent4 2 5 3 3 4" xfId="26355"/>
    <cellStyle name="20% - Accent4 2 5 3 4" xfId="8467"/>
    <cellStyle name="20% - Accent4 2 5 3 4 2" xfId="26356"/>
    <cellStyle name="20% - Accent4 2 5 3 5" xfId="4386"/>
    <cellStyle name="20% - Accent4 2 5 3 5 2" xfId="26357"/>
    <cellStyle name="20% - Accent4 2 5 3 6" xfId="11358"/>
    <cellStyle name="20% - Accent4 2 5 3 6 2" xfId="26358"/>
    <cellStyle name="20% - Accent4 2 5 3 7" xfId="17141"/>
    <cellStyle name="20% - Accent4 2 5 3 7 2" xfId="26359"/>
    <cellStyle name="20% - Accent4 2 5 3 8" xfId="26360"/>
    <cellStyle name="20% - Accent4 2 5 4" xfId="1905"/>
    <cellStyle name="20% - Accent4 2 5 4 2" xfId="6500"/>
    <cellStyle name="20% - Accent4 2 5 4 2 2" xfId="15173"/>
    <cellStyle name="20% - Accent4 2 5 4 2 2 2" xfId="26361"/>
    <cellStyle name="20% - Accent4 2 5 4 2 3" xfId="20956"/>
    <cellStyle name="20% - Accent4 2 5 4 2 3 2" xfId="26362"/>
    <cellStyle name="20% - Accent4 2 5 4 2 4" xfId="26363"/>
    <cellStyle name="20% - Accent4 2 5 4 3" xfId="9391"/>
    <cellStyle name="20% - Accent4 2 5 4 3 2" xfId="26364"/>
    <cellStyle name="20% - Accent4 2 5 4 4" xfId="3608"/>
    <cellStyle name="20% - Accent4 2 5 4 4 2" xfId="26365"/>
    <cellStyle name="20% - Accent4 2 5 4 5" xfId="12282"/>
    <cellStyle name="20% - Accent4 2 5 4 5 2" xfId="26366"/>
    <cellStyle name="20% - Accent4 2 5 4 6" xfId="18065"/>
    <cellStyle name="20% - Accent4 2 5 4 6 2" xfId="26367"/>
    <cellStyle name="20% - Accent4 2 5 4 7" xfId="26368"/>
    <cellStyle name="20% - Accent4 2 5 5" xfId="1438"/>
    <cellStyle name="20% - Accent4 2 5 5 2" xfId="8924"/>
    <cellStyle name="20% - Accent4 2 5 5 2 2" xfId="14706"/>
    <cellStyle name="20% - Accent4 2 5 5 2 2 2" xfId="26369"/>
    <cellStyle name="20% - Accent4 2 5 5 2 3" xfId="20489"/>
    <cellStyle name="20% - Accent4 2 5 5 2 3 2" xfId="26370"/>
    <cellStyle name="20% - Accent4 2 5 5 2 4" xfId="26371"/>
    <cellStyle name="20% - Accent4 2 5 5 3" xfId="6033"/>
    <cellStyle name="20% - Accent4 2 5 5 3 2" xfId="26372"/>
    <cellStyle name="20% - Accent4 2 5 5 4" xfId="11815"/>
    <cellStyle name="20% - Accent4 2 5 5 4 2" xfId="26373"/>
    <cellStyle name="20% - Accent4 2 5 5 5" xfId="17598"/>
    <cellStyle name="20% - Accent4 2 5 5 5 2" xfId="26374"/>
    <cellStyle name="20% - Accent4 2 5 5 6" xfId="26375"/>
    <cellStyle name="20% - Accent4 2 5 6" xfId="4797"/>
    <cellStyle name="20% - Accent4 2 5 6 2" xfId="13471"/>
    <cellStyle name="20% - Accent4 2 5 6 2 2" xfId="26376"/>
    <cellStyle name="20% - Accent4 2 5 6 3" xfId="19254"/>
    <cellStyle name="20% - Accent4 2 5 6 3 2" xfId="26377"/>
    <cellStyle name="20% - Accent4 2 5 6 4" xfId="26378"/>
    <cellStyle name="20% - Accent4 2 5 7" xfId="7689"/>
    <cellStyle name="20% - Accent4 2 5 7 2" xfId="26379"/>
    <cellStyle name="20% - Accent4 2 5 8" xfId="3141"/>
    <cellStyle name="20% - Accent4 2 5 8 2" xfId="26380"/>
    <cellStyle name="20% - Accent4 2 5 9" xfId="10580"/>
    <cellStyle name="20% - Accent4 2 5 9 2" xfId="26381"/>
    <cellStyle name="20% - Accent4 2 6" xfId="169"/>
    <cellStyle name="20% - Accent4 2 6 10" xfId="16365"/>
    <cellStyle name="20% - Accent4 2 6 10 2" xfId="26382"/>
    <cellStyle name="20% - Accent4 2 6 11" xfId="26383"/>
    <cellStyle name="20% - Accent4 2 6 2" xfId="170"/>
    <cellStyle name="20% - Accent4 2 6 2 2" xfId="1908"/>
    <cellStyle name="20% - Accent4 2 6 2 2 2" xfId="9394"/>
    <cellStyle name="20% - Accent4 2 6 2 2 2 2" xfId="15176"/>
    <cellStyle name="20% - Accent4 2 6 2 2 2 2 2" xfId="26384"/>
    <cellStyle name="20% - Accent4 2 6 2 2 2 3" xfId="20959"/>
    <cellStyle name="20% - Accent4 2 6 2 2 2 3 2" xfId="26385"/>
    <cellStyle name="20% - Accent4 2 6 2 2 2 4" xfId="26386"/>
    <cellStyle name="20% - Accent4 2 6 2 2 3" xfId="6503"/>
    <cellStyle name="20% - Accent4 2 6 2 2 3 2" xfId="26387"/>
    <cellStyle name="20% - Accent4 2 6 2 2 4" xfId="12285"/>
    <cellStyle name="20% - Accent4 2 6 2 2 4 2" xfId="26388"/>
    <cellStyle name="20% - Accent4 2 6 2 2 5" xfId="18068"/>
    <cellStyle name="20% - Accent4 2 6 2 2 5 2" xfId="26389"/>
    <cellStyle name="20% - Accent4 2 6 2 2 6" xfId="26390"/>
    <cellStyle name="20% - Accent4 2 6 2 3" xfId="4800"/>
    <cellStyle name="20% - Accent4 2 6 2 3 2" xfId="13474"/>
    <cellStyle name="20% - Accent4 2 6 2 3 2 2" xfId="26391"/>
    <cellStyle name="20% - Accent4 2 6 2 3 3" xfId="19257"/>
    <cellStyle name="20% - Accent4 2 6 2 3 3 2" xfId="26392"/>
    <cellStyle name="20% - Accent4 2 6 2 3 4" xfId="26393"/>
    <cellStyle name="20% - Accent4 2 6 2 4" xfId="7692"/>
    <cellStyle name="20% - Accent4 2 6 2 4 2" xfId="26394"/>
    <cellStyle name="20% - Accent4 2 6 2 5" xfId="3611"/>
    <cellStyle name="20% - Accent4 2 6 2 5 2" xfId="26395"/>
    <cellStyle name="20% - Accent4 2 6 2 6" xfId="10583"/>
    <cellStyle name="20% - Accent4 2 6 2 6 2" xfId="26396"/>
    <cellStyle name="20% - Accent4 2 6 2 7" xfId="16366"/>
    <cellStyle name="20% - Accent4 2 6 2 7 2" xfId="26397"/>
    <cellStyle name="20% - Accent4 2 6 2 8" xfId="26398"/>
    <cellStyle name="20% - Accent4 2 6 3" xfId="980"/>
    <cellStyle name="20% - Accent4 2 6 3 2" xfId="2684"/>
    <cellStyle name="20% - Accent4 2 6 3 2 2" xfId="10170"/>
    <cellStyle name="20% - Accent4 2 6 3 2 2 2" xfId="15952"/>
    <cellStyle name="20% - Accent4 2 6 3 2 2 2 2" xfId="26399"/>
    <cellStyle name="20% - Accent4 2 6 3 2 2 3" xfId="21735"/>
    <cellStyle name="20% - Accent4 2 6 3 2 2 3 2" xfId="26400"/>
    <cellStyle name="20% - Accent4 2 6 3 2 2 4" xfId="26401"/>
    <cellStyle name="20% - Accent4 2 6 3 2 3" xfId="7279"/>
    <cellStyle name="20% - Accent4 2 6 3 2 3 2" xfId="26402"/>
    <cellStyle name="20% - Accent4 2 6 3 2 4" xfId="13061"/>
    <cellStyle name="20% - Accent4 2 6 3 2 4 2" xfId="26403"/>
    <cellStyle name="20% - Accent4 2 6 3 2 5" xfId="18844"/>
    <cellStyle name="20% - Accent4 2 6 3 2 5 2" xfId="26404"/>
    <cellStyle name="20% - Accent4 2 6 3 2 6" xfId="26405"/>
    <cellStyle name="20% - Accent4 2 6 3 3" xfId="5576"/>
    <cellStyle name="20% - Accent4 2 6 3 3 2" xfId="14250"/>
    <cellStyle name="20% - Accent4 2 6 3 3 2 2" xfId="26406"/>
    <cellStyle name="20% - Accent4 2 6 3 3 3" xfId="20033"/>
    <cellStyle name="20% - Accent4 2 6 3 3 3 2" xfId="26407"/>
    <cellStyle name="20% - Accent4 2 6 3 3 4" xfId="26408"/>
    <cellStyle name="20% - Accent4 2 6 3 4" xfId="8468"/>
    <cellStyle name="20% - Accent4 2 6 3 4 2" xfId="26409"/>
    <cellStyle name="20% - Accent4 2 6 3 5" xfId="4387"/>
    <cellStyle name="20% - Accent4 2 6 3 5 2" xfId="26410"/>
    <cellStyle name="20% - Accent4 2 6 3 6" xfId="11359"/>
    <cellStyle name="20% - Accent4 2 6 3 6 2" xfId="26411"/>
    <cellStyle name="20% - Accent4 2 6 3 7" xfId="17142"/>
    <cellStyle name="20% - Accent4 2 6 3 7 2" xfId="26412"/>
    <cellStyle name="20% - Accent4 2 6 3 8" xfId="26413"/>
    <cellStyle name="20% - Accent4 2 6 4" xfId="1907"/>
    <cellStyle name="20% - Accent4 2 6 4 2" xfId="6502"/>
    <cellStyle name="20% - Accent4 2 6 4 2 2" xfId="15175"/>
    <cellStyle name="20% - Accent4 2 6 4 2 2 2" xfId="26414"/>
    <cellStyle name="20% - Accent4 2 6 4 2 3" xfId="20958"/>
    <cellStyle name="20% - Accent4 2 6 4 2 3 2" xfId="26415"/>
    <cellStyle name="20% - Accent4 2 6 4 2 4" xfId="26416"/>
    <cellStyle name="20% - Accent4 2 6 4 3" xfId="9393"/>
    <cellStyle name="20% - Accent4 2 6 4 3 2" xfId="26417"/>
    <cellStyle name="20% - Accent4 2 6 4 4" xfId="3610"/>
    <cellStyle name="20% - Accent4 2 6 4 4 2" xfId="26418"/>
    <cellStyle name="20% - Accent4 2 6 4 5" xfId="12284"/>
    <cellStyle name="20% - Accent4 2 6 4 5 2" xfId="26419"/>
    <cellStyle name="20% - Accent4 2 6 4 6" xfId="18067"/>
    <cellStyle name="20% - Accent4 2 6 4 6 2" xfId="26420"/>
    <cellStyle name="20% - Accent4 2 6 4 7" xfId="26421"/>
    <cellStyle name="20% - Accent4 2 6 5" xfId="1439"/>
    <cellStyle name="20% - Accent4 2 6 5 2" xfId="8925"/>
    <cellStyle name="20% - Accent4 2 6 5 2 2" xfId="14707"/>
    <cellStyle name="20% - Accent4 2 6 5 2 2 2" xfId="26422"/>
    <cellStyle name="20% - Accent4 2 6 5 2 3" xfId="20490"/>
    <cellStyle name="20% - Accent4 2 6 5 2 3 2" xfId="26423"/>
    <cellStyle name="20% - Accent4 2 6 5 2 4" xfId="26424"/>
    <cellStyle name="20% - Accent4 2 6 5 3" xfId="6034"/>
    <cellStyle name="20% - Accent4 2 6 5 3 2" xfId="26425"/>
    <cellStyle name="20% - Accent4 2 6 5 4" xfId="11816"/>
    <cellStyle name="20% - Accent4 2 6 5 4 2" xfId="26426"/>
    <cellStyle name="20% - Accent4 2 6 5 5" xfId="17599"/>
    <cellStyle name="20% - Accent4 2 6 5 5 2" xfId="26427"/>
    <cellStyle name="20% - Accent4 2 6 5 6" xfId="26428"/>
    <cellStyle name="20% - Accent4 2 6 6" xfId="4799"/>
    <cellStyle name="20% - Accent4 2 6 6 2" xfId="13473"/>
    <cellStyle name="20% - Accent4 2 6 6 2 2" xfId="26429"/>
    <cellStyle name="20% - Accent4 2 6 6 3" xfId="19256"/>
    <cellStyle name="20% - Accent4 2 6 6 3 2" xfId="26430"/>
    <cellStyle name="20% - Accent4 2 6 6 4" xfId="26431"/>
    <cellStyle name="20% - Accent4 2 6 7" xfId="7691"/>
    <cellStyle name="20% - Accent4 2 6 7 2" xfId="26432"/>
    <cellStyle name="20% - Accent4 2 6 8" xfId="3142"/>
    <cellStyle name="20% - Accent4 2 6 8 2" xfId="26433"/>
    <cellStyle name="20% - Accent4 2 6 9" xfId="10582"/>
    <cellStyle name="20% - Accent4 2 6 9 2" xfId="26434"/>
    <cellStyle name="20% - Accent4 2 7" xfId="171"/>
    <cellStyle name="20% - Accent4 2 7 2" xfId="1909"/>
    <cellStyle name="20% - Accent4 2 7 2 2" xfId="6504"/>
    <cellStyle name="20% - Accent4 2 7 2 2 2" xfId="15177"/>
    <cellStyle name="20% - Accent4 2 7 2 2 2 2" xfId="26435"/>
    <cellStyle name="20% - Accent4 2 7 2 2 3" xfId="20960"/>
    <cellStyle name="20% - Accent4 2 7 2 2 3 2" xfId="26436"/>
    <cellStyle name="20% - Accent4 2 7 2 2 4" xfId="26437"/>
    <cellStyle name="20% - Accent4 2 7 2 3" xfId="9395"/>
    <cellStyle name="20% - Accent4 2 7 2 3 2" xfId="26438"/>
    <cellStyle name="20% - Accent4 2 7 2 4" xfId="3612"/>
    <cellStyle name="20% - Accent4 2 7 2 4 2" xfId="26439"/>
    <cellStyle name="20% - Accent4 2 7 2 5" xfId="12286"/>
    <cellStyle name="20% - Accent4 2 7 2 5 2" xfId="26440"/>
    <cellStyle name="20% - Accent4 2 7 2 6" xfId="18069"/>
    <cellStyle name="20% - Accent4 2 7 2 6 2" xfId="26441"/>
    <cellStyle name="20% - Accent4 2 7 2 7" xfId="26442"/>
    <cellStyle name="20% - Accent4 2 7 3" xfId="1420"/>
    <cellStyle name="20% - Accent4 2 7 3 2" xfId="8906"/>
    <cellStyle name="20% - Accent4 2 7 3 2 2" xfId="14688"/>
    <cellStyle name="20% - Accent4 2 7 3 2 2 2" xfId="26443"/>
    <cellStyle name="20% - Accent4 2 7 3 2 3" xfId="20471"/>
    <cellStyle name="20% - Accent4 2 7 3 2 3 2" xfId="26444"/>
    <cellStyle name="20% - Accent4 2 7 3 2 4" xfId="26445"/>
    <cellStyle name="20% - Accent4 2 7 3 3" xfId="6015"/>
    <cellStyle name="20% - Accent4 2 7 3 3 2" xfId="26446"/>
    <cellStyle name="20% - Accent4 2 7 3 4" xfId="11797"/>
    <cellStyle name="20% - Accent4 2 7 3 4 2" xfId="26447"/>
    <cellStyle name="20% - Accent4 2 7 3 5" xfId="17580"/>
    <cellStyle name="20% - Accent4 2 7 3 5 2" xfId="26448"/>
    <cellStyle name="20% - Accent4 2 7 3 6" xfId="26449"/>
    <cellStyle name="20% - Accent4 2 7 4" xfId="4801"/>
    <cellStyle name="20% - Accent4 2 7 4 2" xfId="13475"/>
    <cellStyle name="20% - Accent4 2 7 4 2 2" xfId="26450"/>
    <cellStyle name="20% - Accent4 2 7 4 3" xfId="19258"/>
    <cellStyle name="20% - Accent4 2 7 4 3 2" xfId="26451"/>
    <cellStyle name="20% - Accent4 2 7 4 4" xfId="26452"/>
    <cellStyle name="20% - Accent4 2 7 5" xfId="7693"/>
    <cellStyle name="20% - Accent4 2 7 5 2" xfId="26453"/>
    <cellStyle name="20% - Accent4 2 7 6" xfId="3123"/>
    <cellStyle name="20% - Accent4 2 7 6 2" xfId="26454"/>
    <cellStyle name="20% - Accent4 2 7 7" xfId="10584"/>
    <cellStyle name="20% - Accent4 2 7 7 2" xfId="26455"/>
    <cellStyle name="20% - Accent4 2 7 8" xfId="16367"/>
    <cellStyle name="20% - Accent4 2 7 8 2" xfId="26456"/>
    <cellStyle name="20% - Accent4 2 7 9" xfId="26457"/>
    <cellStyle name="20% - Accent4 2 8" xfId="846"/>
    <cellStyle name="20% - Accent4 2 8 2" xfId="2552"/>
    <cellStyle name="20% - Accent4 2 8 2 2" xfId="10038"/>
    <cellStyle name="20% - Accent4 2 8 2 2 2" xfId="15820"/>
    <cellStyle name="20% - Accent4 2 8 2 2 2 2" xfId="26458"/>
    <cellStyle name="20% - Accent4 2 8 2 2 3" xfId="21603"/>
    <cellStyle name="20% - Accent4 2 8 2 2 3 2" xfId="26459"/>
    <cellStyle name="20% - Accent4 2 8 2 2 4" xfId="26460"/>
    <cellStyle name="20% - Accent4 2 8 2 3" xfId="7147"/>
    <cellStyle name="20% - Accent4 2 8 2 3 2" xfId="26461"/>
    <cellStyle name="20% - Accent4 2 8 2 4" xfId="12929"/>
    <cellStyle name="20% - Accent4 2 8 2 4 2" xfId="26462"/>
    <cellStyle name="20% - Accent4 2 8 2 5" xfId="18712"/>
    <cellStyle name="20% - Accent4 2 8 2 5 2" xfId="26463"/>
    <cellStyle name="20% - Accent4 2 8 2 6" xfId="26464"/>
    <cellStyle name="20% - Accent4 2 8 3" xfId="5444"/>
    <cellStyle name="20% - Accent4 2 8 3 2" xfId="14118"/>
    <cellStyle name="20% - Accent4 2 8 3 2 2" xfId="26465"/>
    <cellStyle name="20% - Accent4 2 8 3 3" xfId="19901"/>
    <cellStyle name="20% - Accent4 2 8 3 3 2" xfId="26466"/>
    <cellStyle name="20% - Accent4 2 8 3 4" xfId="26467"/>
    <cellStyle name="20% - Accent4 2 8 4" xfId="8336"/>
    <cellStyle name="20% - Accent4 2 8 4 2" xfId="26468"/>
    <cellStyle name="20% - Accent4 2 8 5" xfId="4255"/>
    <cellStyle name="20% - Accent4 2 8 5 2" xfId="26469"/>
    <cellStyle name="20% - Accent4 2 8 6" xfId="11227"/>
    <cellStyle name="20% - Accent4 2 8 6 2" xfId="26470"/>
    <cellStyle name="20% - Accent4 2 8 7" xfId="17010"/>
    <cellStyle name="20% - Accent4 2 8 7 2" xfId="26471"/>
    <cellStyle name="20% - Accent4 2 8 8" xfId="26472"/>
    <cellStyle name="20% - Accent4 2 9" xfId="1870"/>
    <cellStyle name="20% - Accent4 2 9 2" xfId="6465"/>
    <cellStyle name="20% - Accent4 2 9 2 2" xfId="15138"/>
    <cellStyle name="20% - Accent4 2 9 2 2 2" xfId="26473"/>
    <cellStyle name="20% - Accent4 2 9 2 3" xfId="20921"/>
    <cellStyle name="20% - Accent4 2 9 2 3 2" xfId="26474"/>
    <cellStyle name="20% - Accent4 2 9 2 4" xfId="26475"/>
    <cellStyle name="20% - Accent4 2 9 3" xfId="9356"/>
    <cellStyle name="20% - Accent4 2 9 3 2" xfId="26476"/>
    <cellStyle name="20% - Accent4 2 9 4" xfId="3573"/>
    <cellStyle name="20% - Accent4 2 9 4 2" xfId="26477"/>
    <cellStyle name="20% - Accent4 2 9 5" xfId="12247"/>
    <cellStyle name="20% - Accent4 2 9 5 2" xfId="26478"/>
    <cellStyle name="20% - Accent4 2 9 6" xfId="18030"/>
    <cellStyle name="20% - Accent4 2 9 6 2" xfId="26479"/>
    <cellStyle name="20% - Accent4 2 9 7" xfId="26480"/>
    <cellStyle name="20% - Accent4 3" xfId="1268"/>
    <cellStyle name="20% - Accent4 3 2" xfId="5864"/>
    <cellStyle name="20% - Accent4 3 2 2" xfId="14537"/>
    <cellStyle name="20% - Accent4 3 2 2 2" xfId="26481"/>
    <cellStyle name="20% - Accent4 3 2 3" xfId="20320"/>
    <cellStyle name="20% - Accent4 3 2 3 2" xfId="26482"/>
    <cellStyle name="20% - Accent4 3 2 4" xfId="26483"/>
    <cellStyle name="20% - Accent4 3 3" xfId="8755"/>
    <cellStyle name="20% - Accent4 3 3 2" xfId="26484"/>
    <cellStyle name="20% - Accent4 3 4" xfId="2972"/>
    <cellStyle name="20% - Accent4 3 4 2" xfId="26485"/>
    <cellStyle name="20% - Accent4 3 5" xfId="11646"/>
    <cellStyle name="20% - Accent4 3 5 2" xfId="26486"/>
    <cellStyle name="20% - Accent4 3 6" xfId="17429"/>
    <cellStyle name="20% - Accent4 3 6 2" xfId="26487"/>
    <cellStyle name="20% - Accent4 3 7" xfId="26488"/>
    <cellStyle name="20% - Accent4 4" xfId="2536"/>
    <cellStyle name="20% - Accent4 4 2" xfId="7131"/>
    <cellStyle name="20% - Accent4 4 2 2" xfId="15804"/>
    <cellStyle name="20% - Accent4 4 2 2 2" xfId="26489"/>
    <cellStyle name="20% - Accent4 4 2 3" xfId="21587"/>
    <cellStyle name="20% - Accent4 4 2 3 2" xfId="26490"/>
    <cellStyle name="20% - Accent4 4 2 4" xfId="26491"/>
    <cellStyle name="20% - Accent4 4 3" xfId="10022"/>
    <cellStyle name="20% - Accent4 4 3 2" xfId="26492"/>
    <cellStyle name="20% - Accent4 4 4" xfId="4239"/>
    <cellStyle name="20% - Accent4 4 4 2" xfId="26493"/>
    <cellStyle name="20% - Accent4 4 5" xfId="12913"/>
    <cellStyle name="20% - Accent4 4 5 2" xfId="26494"/>
    <cellStyle name="20% - Accent4 4 6" xfId="18696"/>
    <cellStyle name="20% - Accent4 4 6 2" xfId="26495"/>
    <cellStyle name="20% - Accent4 4 7" xfId="26496"/>
    <cellStyle name="20% - Accent4 5" xfId="1238"/>
    <cellStyle name="20% - Accent4 5 2" xfId="8725"/>
    <cellStyle name="20% - Accent4 5 2 2" xfId="14507"/>
    <cellStyle name="20% - Accent4 5 2 2 2" xfId="26497"/>
    <cellStyle name="20% - Accent4 5 2 3" xfId="20290"/>
    <cellStyle name="20% - Accent4 5 2 3 2" xfId="26498"/>
    <cellStyle name="20% - Accent4 5 2 4" xfId="26499"/>
    <cellStyle name="20% - Accent4 5 3" xfId="5834"/>
    <cellStyle name="20% - Accent4 5 3 2" xfId="26500"/>
    <cellStyle name="20% - Accent4 5 4" xfId="11616"/>
    <cellStyle name="20% - Accent4 5 4 2" xfId="26501"/>
    <cellStyle name="20% - Accent4 5 5" xfId="17399"/>
    <cellStyle name="20% - Accent4 5 5 2" xfId="26502"/>
    <cellStyle name="20% - Accent4 5 6" xfId="26503"/>
    <cellStyle name="20% - Accent4 6" xfId="5428"/>
    <cellStyle name="20% - Accent4 6 2" xfId="14102"/>
    <cellStyle name="20% - Accent4 6 2 2" xfId="26504"/>
    <cellStyle name="20% - Accent4 6 3" xfId="19885"/>
    <cellStyle name="20% - Accent4 6 3 2" xfId="26505"/>
    <cellStyle name="20% - Accent4 6 4" xfId="26506"/>
    <cellStyle name="20% - Accent4 7" xfId="8320"/>
    <cellStyle name="20% - Accent4 7 2" xfId="26507"/>
    <cellStyle name="20% - Accent4 8" xfId="2942"/>
    <cellStyle name="20% - Accent4 8 2" xfId="26508"/>
    <cellStyle name="20% - Accent4 9" xfId="11211"/>
    <cellStyle name="20% - Accent4 9 2" xfId="26509"/>
    <cellStyle name="20% - Accent5" xfId="828" builtinId="46" customBuiltin="1"/>
    <cellStyle name="20% - Accent5 10" xfId="16996"/>
    <cellStyle name="20% - Accent5 10 2" xfId="26510"/>
    <cellStyle name="20% - Accent5 11" xfId="26511"/>
    <cellStyle name="20% - Accent5 2" xfId="172"/>
    <cellStyle name="20% - Accent5 2 10" xfId="1252"/>
    <cellStyle name="20% - Accent5 2 10 2" xfId="8739"/>
    <cellStyle name="20% - Accent5 2 10 2 2" xfId="14521"/>
    <cellStyle name="20% - Accent5 2 10 2 2 2" xfId="26512"/>
    <cellStyle name="20% - Accent5 2 10 2 3" xfId="20304"/>
    <cellStyle name="20% - Accent5 2 10 2 3 2" xfId="26513"/>
    <cellStyle name="20% - Accent5 2 10 2 4" xfId="26514"/>
    <cellStyle name="20% - Accent5 2 10 3" xfId="5848"/>
    <cellStyle name="20% - Accent5 2 10 3 2" xfId="26515"/>
    <cellStyle name="20% - Accent5 2 10 4" xfId="11630"/>
    <cellStyle name="20% - Accent5 2 10 4 2" xfId="26516"/>
    <cellStyle name="20% - Accent5 2 10 5" xfId="17413"/>
    <cellStyle name="20% - Accent5 2 10 5 2" xfId="26517"/>
    <cellStyle name="20% - Accent5 2 10 6" xfId="26518"/>
    <cellStyle name="20% - Accent5 2 11" xfId="4802"/>
    <cellStyle name="20% - Accent5 2 11 2" xfId="13476"/>
    <cellStyle name="20% - Accent5 2 11 2 2" xfId="26519"/>
    <cellStyle name="20% - Accent5 2 11 3" xfId="19259"/>
    <cellStyle name="20% - Accent5 2 11 3 2" xfId="26520"/>
    <cellStyle name="20% - Accent5 2 11 4" xfId="26521"/>
    <cellStyle name="20% - Accent5 2 12" xfId="7694"/>
    <cellStyle name="20% - Accent5 2 12 2" xfId="26522"/>
    <cellStyle name="20% - Accent5 2 13" xfId="2956"/>
    <cellStyle name="20% - Accent5 2 13 2" xfId="26523"/>
    <cellStyle name="20% - Accent5 2 14" xfId="10585"/>
    <cellStyle name="20% - Accent5 2 14 2" xfId="26524"/>
    <cellStyle name="20% - Accent5 2 15" xfId="16368"/>
    <cellStyle name="20% - Accent5 2 15 2" xfId="26525"/>
    <cellStyle name="20% - Accent5 2 16" xfId="26526"/>
    <cellStyle name="20% - Accent5 2 2" xfId="173"/>
    <cellStyle name="20% - Accent5 2 2 10" xfId="4803"/>
    <cellStyle name="20% - Accent5 2 2 10 2" xfId="13477"/>
    <cellStyle name="20% - Accent5 2 2 10 2 2" xfId="26527"/>
    <cellStyle name="20% - Accent5 2 2 10 3" xfId="19260"/>
    <cellStyle name="20% - Accent5 2 2 10 3 2" xfId="26528"/>
    <cellStyle name="20% - Accent5 2 2 10 4" xfId="26529"/>
    <cellStyle name="20% - Accent5 2 2 11" xfId="7695"/>
    <cellStyle name="20% - Accent5 2 2 11 2" xfId="26530"/>
    <cellStyle name="20% - Accent5 2 2 12" xfId="3002"/>
    <cellStyle name="20% - Accent5 2 2 12 2" xfId="26531"/>
    <cellStyle name="20% - Accent5 2 2 13" xfId="10586"/>
    <cellStyle name="20% - Accent5 2 2 13 2" xfId="26532"/>
    <cellStyle name="20% - Accent5 2 2 14" xfId="16369"/>
    <cellStyle name="20% - Accent5 2 2 14 2" xfId="26533"/>
    <cellStyle name="20% - Accent5 2 2 15" xfId="26534"/>
    <cellStyle name="20% - Accent5 2 2 2" xfId="174"/>
    <cellStyle name="20% - Accent5 2 2 2 10" xfId="7696"/>
    <cellStyle name="20% - Accent5 2 2 2 10 2" xfId="26535"/>
    <cellStyle name="20% - Accent5 2 2 2 11" xfId="3003"/>
    <cellStyle name="20% - Accent5 2 2 2 11 2" xfId="26536"/>
    <cellStyle name="20% - Accent5 2 2 2 12" xfId="10587"/>
    <cellStyle name="20% - Accent5 2 2 2 12 2" xfId="26537"/>
    <cellStyle name="20% - Accent5 2 2 2 13" xfId="16370"/>
    <cellStyle name="20% - Accent5 2 2 2 13 2" xfId="26538"/>
    <cellStyle name="20% - Accent5 2 2 2 14" xfId="26539"/>
    <cellStyle name="20% - Accent5 2 2 2 2" xfId="175"/>
    <cellStyle name="20% - Accent5 2 2 2 2 10" xfId="10588"/>
    <cellStyle name="20% - Accent5 2 2 2 2 10 2" xfId="26540"/>
    <cellStyle name="20% - Accent5 2 2 2 2 11" xfId="16371"/>
    <cellStyle name="20% - Accent5 2 2 2 2 11 2" xfId="26541"/>
    <cellStyle name="20% - Accent5 2 2 2 2 12" xfId="26542"/>
    <cellStyle name="20% - Accent5 2 2 2 2 2" xfId="176"/>
    <cellStyle name="20% - Accent5 2 2 2 2 2 10" xfId="16372"/>
    <cellStyle name="20% - Accent5 2 2 2 2 2 10 2" xfId="26543"/>
    <cellStyle name="20% - Accent5 2 2 2 2 2 11" xfId="26544"/>
    <cellStyle name="20% - Accent5 2 2 2 2 2 2" xfId="177"/>
    <cellStyle name="20% - Accent5 2 2 2 2 2 2 2" xfId="1915"/>
    <cellStyle name="20% - Accent5 2 2 2 2 2 2 2 2" xfId="9401"/>
    <cellStyle name="20% - Accent5 2 2 2 2 2 2 2 2 2" xfId="15183"/>
    <cellStyle name="20% - Accent5 2 2 2 2 2 2 2 2 2 2" xfId="26545"/>
    <cellStyle name="20% - Accent5 2 2 2 2 2 2 2 2 3" xfId="20966"/>
    <cellStyle name="20% - Accent5 2 2 2 2 2 2 2 2 3 2" xfId="26546"/>
    <cellStyle name="20% - Accent5 2 2 2 2 2 2 2 2 4" xfId="26547"/>
    <cellStyle name="20% - Accent5 2 2 2 2 2 2 2 3" xfId="6510"/>
    <cellStyle name="20% - Accent5 2 2 2 2 2 2 2 3 2" xfId="26548"/>
    <cellStyle name="20% - Accent5 2 2 2 2 2 2 2 4" xfId="12292"/>
    <cellStyle name="20% - Accent5 2 2 2 2 2 2 2 4 2" xfId="26549"/>
    <cellStyle name="20% - Accent5 2 2 2 2 2 2 2 5" xfId="18075"/>
    <cellStyle name="20% - Accent5 2 2 2 2 2 2 2 5 2" xfId="26550"/>
    <cellStyle name="20% - Accent5 2 2 2 2 2 2 2 6" xfId="26551"/>
    <cellStyle name="20% - Accent5 2 2 2 2 2 2 3" xfId="4807"/>
    <cellStyle name="20% - Accent5 2 2 2 2 2 2 3 2" xfId="13481"/>
    <cellStyle name="20% - Accent5 2 2 2 2 2 2 3 2 2" xfId="26552"/>
    <cellStyle name="20% - Accent5 2 2 2 2 2 2 3 3" xfId="19264"/>
    <cellStyle name="20% - Accent5 2 2 2 2 2 2 3 3 2" xfId="26553"/>
    <cellStyle name="20% - Accent5 2 2 2 2 2 2 3 4" xfId="26554"/>
    <cellStyle name="20% - Accent5 2 2 2 2 2 2 4" xfId="7699"/>
    <cellStyle name="20% - Accent5 2 2 2 2 2 2 4 2" xfId="26555"/>
    <cellStyle name="20% - Accent5 2 2 2 2 2 2 5" xfId="3618"/>
    <cellStyle name="20% - Accent5 2 2 2 2 2 2 5 2" xfId="26556"/>
    <cellStyle name="20% - Accent5 2 2 2 2 2 2 6" xfId="10590"/>
    <cellStyle name="20% - Accent5 2 2 2 2 2 2 6 2" xfId="26557"/>
    <cellStyle name="20% - Accent5 2 2 2 2 2 2 7" xfId="16373"/>
    <cellStyle name="20% - Accent5 2 2 2 2 2 2 7 2" xfId="26558"/>
    <cellStyle name="20% - Accent5 2 2 2 2 2 2 8" xfId="26559"/>
    <cellStyle name="20% - Accent5 2 2 2 2 2 3" xfId="982"/>
    <cellStyle name="20% - Accent5 2 2 2 2 2 3 2" xfId="2686"/>
    <cellStyle name="20% - Accent5 2 2 2 2 2 3 2 2" xfId="10172"/>
    <cellStyle name="20% - Accent5 2 2 2 2 2 3 2 2 2" xfId="15954"/>
    <cellStyle name="20% - Accent5 2 2 2 2 2 3 2 2 2 2" xfId="26560"/>
    <cellStyle name="20% - Accent5 2 2 2 2 2 3 2 2 3" xfId="21737"/>
    <cellStyle name="20% - Accent5 2 2 2 2 2 3 2 2 3 2" xfId="26561"/>
    <cellStyle name="20% - Accent5 2 2 2 2 2 3 2 2 4" xfId="26562"/>
    <cellStyle name="20% - Accent5 2 2 2 2 2 3 2 3" xfId="7281"/>
    <cellStyle name="20% - Accent5 2 2 2 2 2 3 2 3 2" xfId="26563"/>
    <cellStyle name="20% - Accent5 2 2 2 2 2 3 2 4" xfId="13063"/>
    <cellStyle name="20% - Accent5 2 2 2 2 2 3 2 4 2" xfId="26564"/>
    <cellStyle name="20% - Accent5 2 2 2 2 2 3 2 5" xfId="18846"/>
    <cellStyle name="20% - Accent5 2 2 2 2 2 3 2 5 2" xfId="26565"/>
    <cellStyle name="20% - Accent5 2 2 2 2 2 3 2 6" xfId="26566"/>
    <cellStyle name="20% - Accent5 2 2 2 2 2 3 3" xfId="5578"/>
    <cellStyle name="20% - Accent5 2 2 2 2 2 3 3 2" xfId="14252"/>
    <cellStyle name="20% - Accent5 2 2 2 2 2 3 3 2 2" xfId="26567"/>
    <cellStyle name="20% - Accent5 2 2 2 2 2 3 3 3" xfId="20035"/>
    <cellStyle name="20% - Accent5 2 2 2 2 2 3 3 3 2" xfId="26568"/>
    <cellStyle name="20% - Accent5 2 2 2 2 2 3 3 4" xfId="26569"/>
    <cellStyle name="20% - Accent5 2 2 2 2 2 3 4" xfId="8470"/>
    <cellStyle name="20% - Accent5 2 2 2 2 2 3 4 2" xfId="26570"/>
    <cellStyle name="20% - Accent5 2 2 2 2 2 3 5" xfId="4389"/>
    <cellStyle name="20% - Accent5 2 2 2 2 2 3 5 2" xfId="26571"/>
    <cellStyle name="20% - Accent5 2 2 2 2 2 3 6" xfId="11361"/>
    <cellStyle name="20% - Accent5 2 2 2 2 2 3 6 2" xfId="26572"/>
    <cellStyle name="20% - Accent5 2 2 2 2 2 3 7" xfId="17144"/>
    <cellStyle name="20% - Accent5 2 2 2 2 2 3 7 2" xfId="26573"/>
    <cellStyle name="20% - Accent5 2 2 2 2 2 3 8" xfId="26574"/>
    <cellStyle name="20% - Accent5 2 2 2 2 2 4" xfId="1914"/>
    <cellStyle name="20% - Accent5 2 2 2 2 2 4 2" xfId="6509"/>
    <cellStyle name="20% - Accent5 2 2 2 2 2 4 2 2" xfId="15182"/>
    <cellStyle name="20% - Accent5 2 2 2 2 2 4 2 2 2" xfId="26575"/>
    <cellStyle name="20% - Accent5 2 2 2 2 2 4 2 3" xfId="20965"/>
    <cellStyle name="20% - Accent5 2 2 2 2 2 4 2 3 2" xfId="26576"/>
    <cellStyle name="20% - Accent5 2 2 2 2 2 4 2 4" xfId="26577"/>
    <cellStyle name="20% - Accent5 2 2 2 2 2 4 3" xfId="9400"/>
    <cellStyle name="20% - Accent5 2 2 2 2 2 4 3 2" xfId="26578"/>
    <cellStyle name="20% - Accent5 2 2 2 2 2 4 4" xfId="3617"/>
    <cellStyle name="20% - Accent5 2 2 2 2 2 4 4 2" xfId="26579"/>
    <cellStyle name="20% - Accent5 2 2 2 2 2 4 5" xfId="12291"/>
    <cellStyle name="20% - Accent5 2 2 2 2 2 4 5 2" xfId="26580"/>
    <cellStyle name="20% - Accent5 2 2 2 2 2 4 6" xfId="18074"/>
    <cellStyle name="20% - Accent5 2 2 2 2 2 4 6 2" xfId="26581"/>
    <cellStyle name="20% - Accent5 2 2 2 2 2 4 7" xfId="26582"/>
    <cellStyle name="20% - Accent5 2 2 2 2 2 5" xfId="1444"/>
    <cellStyle name="20% - Accent5 2 2 2 2 2 5 2" xfId="8930"/>
    <cellStyle name="20% - Accent5 2 2 2 2 2 5 2 2" xfId="14712"/>
    <cellStyle name="20% - Accent5 2 2 2 2 2 5 2 2 2" xfId="26583"/>
    <cellStyle name="20% - Accent5 2 2 2 2 2 5 2 3" xfId="20495"/>
    <cellStyle name="20% - Accent5 2 2 2 2 2 5 2 3 2" xfId="26584"/>
    <cellStyle name="20% - Accent5 2 2 2 2 2 5 2 4" xfId="26585"/>
    <cellStyle name="20% - Accent5 2 2 2 2 2 5 3" xfId="6039"/>
    <cellStyle name="20% - Accent5 2 2 2 2 2 5 3 2" xfId="26586"/>
    <cellStyle name="20% - Accent5 2 2 2 2 2 5 4" xfId="11821"/>
    <cellStyle name="20% - Accent5 2 2 2 2 2 5 4 2" xfId="26587"/>
    <cellStyle name="20% - Accent5 2 2 2 2 2 5 5" xfId="17604"/>
    <cellStyle name="20% - Accent5 2 2 2 2 2 5 5 2" xfId="26588"/>
    <cellStyle name="20% - Accent5 2 2 2 2 2 5 6" xfId="26589"/>
    <cellStyle name="20% - Accent5 2 2 2 2 2 6" xfId="4806"/>
    <cellStyle name="20% - Accent5 2 2 2 2 2 6 2" xfId="13480"/>
    <cellStyle name="20% - Accent5 2 2 2 2 2 6 2 2" xfId="26590"/>
    <cellStyle name="20% - Accent5 2 2 2 2 2 6 3" xfId="19263"/>
    <cellStyle name="20% - Accent5 2 2 2 2 2 6 3 2" xfId="26591"/>
    <cellStyle name="20% - Accent5 2 2 2 2 2 6 4" xfId="26592"/>
    <cellStyle name="20% - Accent5 2 2 2 2 2 7" xfId="7698"/>
    <cellStyle name="20% - Accent5 2 2 2 2 2 7 2" xfId="26593"/>
    <cellStyle name="20% - Accent5 2 2 2 2 2 8" xfId="3147"/>
    <cellStyle name="20% - Accent5 2 2 2 2 2 8 2" xfId="26594"/>
    <cellStyle name="20% - Accent5 2 2 2 2 2 9" xfId="10589"/>
    <cellStyle name="20% - Accent5 2 2 2 2 2 9 2" xfId="26595"/>
    <cellStyle name="20% - Accent5 2 2 2 2 3" xfId="178"/>
    <cellStyle name="20% - Accent5 2 2 2 2 3 2" xfId="1916"/>
    <cellStyle name="20% - Accent5 2 2 2 2 3 2 2" xfId="9402"/>
    <cellStyle name="20% - Accent5 2 2 2 2 3 2 2 2" xfId="15184"/>
    <cellStyle name="20% - Accent5 2 2 2 2 3 2 2 2 2" xfId="26596"/>
    <cellStyle name="20% - Accent5 2 2 2 2 3 2 2 3" xfId="20967"/>
    <cellStyle name="20% - Accent5 2 2 2 2 3 2 2 3 2" xfId="26597"/>
    <cellStyle name="20% - Accent5 2 2 2 2 3 2 2 4" xfId="26598"/>
    <cellStyle name="20% - Accent5 2 2 2 2 3 2 3" xfId="6511"/>
    <cellStyle name="20% - Accent5 2 2 2 2 3 2 3 2" xfId="26599"/>
    <cellStyle name="20% - Accent5 2 2 2 2 3 2 4" xfId="12293"/>
    <cellStyle name="20% - Accent5 2 2 2 2 3 2 4 2" xfId="26600"/>
    <cellStyle name="20% - Accent5 2 2 2 2 3 2 5" xfId="18076"/>
    <cellStyle name="20% - Accent5 2 2 2 2 3 2 5 2" xfId="26601"/>
    <cellStyle name="20% - Accent5 2 2 2 2 3 2 6" xfId="26602"/>
    <cellStyle name="20% - Accent5 2 2 2 2 3 3" xfId="4808"/>
    <cellStyle name="20% - Accent5 2 2 2 2 3 3 2" xfId="13482"/>
    <cellStyle name="20% - Accent5 2 2 2 2 3 3 2 2" xfId="26603"/>
    <cellStyle name="20% - Accent5 2 2 2 2 3 3 3" xfId="19265"/>
    <cellStyle name="20% - Accent5 2 2 2 2 3 3 3 2" xfId="26604"/>
    <cellStyle name="20% - Accent5 2 2 2 2 3 3 4" xfId="26605"/>
    <cellStyle name="20% - Accent5 2 2 2 2 3 4" xfId="7700"/>
    <cellStyle name="20% - Accent5 2 2 2 2 3 4 2" xfId="26606"/>
    <cellStyle name="20% - Accent5 2 2 2 2 3 5" xfId="3619"/>
    <cellStyle name="20% - Accent5 2 2 2 2 3 5 2" xfId="26607"/>
    <cellStyle name="20% - Accent5 2 2 2 2 3 6" xfId="10591"/>
    <cellStyle name="20% - Accent5 2 2 2 2 3 6 2" xfId="26608"/>
    <cellStyle name="20% - Accent5 2 2 2 2 3 7" xfId="16374"/>
    <cellStyle name="20% - Accent5 2 2 2 2 3 7 2" xfId="26609"/>
    <cellStyle name="20% - Accent5 2 2 2 2 3 8" xfId="26610"/>
    <cellStyle name="20% - Accent5 2 2 2 2 4" xfId="981"/>
    <cellStyle name="20% - Accent5 2 2 2 2 4 2" xfId="2685"/>
    <cellStyle name="20% - Accent5 2 2 2 2 4 2 2" xfId="10171"/>
    <cellStyle name="20% - Accent5 2 2 2 2 4 2 2 2" xfId="15953"/>
    <cellStyle name="20% - Accent5 2 2 2 2 4 2 2 2 2" xfId="26611"/>
    <cellStyle name="20% - Accent5 2 2 2 2 4 2 2 3" xfId="21736"/>
    <cellStyle name="20% - Accent5 2 2 2 2 4 2 2 3 2" xfId="26612"/>
    <cellStyle name="20% - Accent5 2 2 2 2 4 2 2 4" xfId="26613"/>
    <cellStyle name="20% - Accent5 2 2 2 2 4 2 3" xfId="7280"/>
    <cellStyle name="20% - Accent5 2 2 2 2 4 2 3 2" xfId="26614"/>
    <cellStyle name="20% - Accent5 2 2 2 2 4 2 4" xfId="13062"/>
    <cellStyle name="20% - Accent5 2 2 2 2 4 2 4 2" xfId="26615"/>
    <cellStyle name="20% - Accent5 2 2 2 2 4 2 5" xfId="18845"/>
    <cellStyle name="20% - Accent5 2 2 2 2 4 2 5 2" xfId="26616"/>
    <cellStyle name="20% - Accent5 2 2 2 2 4 2 6" xfId="26617"/>
    <cellStyle name="20% - Accent5 2 2 2 2 4 3" xfId="5577"/>
    <cellStyle name="20% - Accent5 2 2 2 2 4 3 2" xfId="14251"/>
    <cellStyle name="20% - Accent5 2 2 2 2 4 3 2 2" xfId="26618"/>
    <cellStyle name="20% - Accent5 2 2 2 2 4 3 3" xfId="20034"/>
    <cellStyle name="20% - Accent5 2 2 2 2 4 3 3 2" xfId="26619"/>
    <cellStyle name="20% - Accent5 2 2 2 2 4 3 4" xfId="26620"/>
    <cellStyle name="20% - Accent5 2 2 2 2 4 4" xfId="8469"/>
    <cellStyle name="20% - Accent5 2 2 2 2 4 4 2" xfId="26621"/>
    <cellStyle name="20% - Accent5 2 2 2 2 4 5" xfId="4388"/>
    <cellStyle name="20% - Accent5 2 2 2 2 4 5 2" xfId="26622"/>
    <cellStyle name="20% - Accent5 2 2 2 2 4 6" xfId="11360"/>
    <cellStyle name="20% - Accent5 2 2 2 2 4 6 2" xfId="26623"/>
    <cellStyle name="20% - Accent5 2 2 2 2 4 7" xfId="17143"/>
    <cellStyle name="20% - Accent5 2 2 2 2 4 7 2" xfId="26624"/>
    <cellStyle name="20% - Accent5 2 2 2 2 4 8" xfId="26625"/>
    <cellStyle name="20% - Accent5 2 2 2 2 5" xfId="1913"/>
    <cellStyle name="20% - Accent5 2 2 2 2 5 2" xfId="6508"/>
    <cellStyle name="20% - Accent5 2 2 2 2 5 2 2" xfId="15181"/>
    <cellStyle name="20% - Accent5 2 2 2 2 5 2 2 2" xfId="26626"/>
    <cellStyle name="20% - Accent5 2 2 2 2 5 2 3" xfId="20964"/>
    <cellStyle name="20% - Accent5 2 2 2 2 5 2 3 2" xfId="26627"/>
    <cellStyle name="20% - Accent5 2 2 2 2 5 2 4" xfId="26628"/>
    <cellStyle name="20% - Accent5 2 2 2 2 5 3" xfId="9399"/>
    <cellStyle name="20% - Accent5 2 2 2 2 5 3 2" xfId="26629"/>
    <cellStyle name="20% - Accent5 2 2 2 2 5 4" xfId="3616"/>
    <cellStyle name="20% - Accent5 2 2 2 2 5 4 2" xfId="26630"/>
    <cellStyle name="20% - Accent5 2 2 2 2 5 5" xfId="12290"/>
    <cellStyle name="20% - Accent5 2 2 2 2 5 5 2" xfId="26631"/>
    <cellStyle name="20% - Accent5 2 2 2 2 5 6" xfId="18073"/>
    <cellStyle name="20% - Accent5 2 2 2 2 5 6 2" xfId="26632"/>
    <cellStyle name="20% - Accent5 2 2 2 2 5 7" xfId="26633"/>
    <cellStyle name="20% - Accent5 2 2 2 2 6" xfId="1443"/>
    <cellStyle name="20% - Accent5 2 2 2 2 6 2" xfId="8929"/>
    <cellStyle name="20% - Accent5 2 2 2 2 6 2 2" xfId="14711"/>
    <cellStyle name="20% - Accent5 2 2 2 2 6 2 2 2" xfId="26634"/>
    <cellStyle name="20% - Accent5 2 2 2 2 6 2 3" xfId="20494"/>
    <cellStyle name="20% - Accent5 2 2 2 2 6 2 3 2" xfId="26635"/>
    <cellStyle name="20% - Accent5 2 2 2 2 6 2 4" xfId="26636"/>
    <cellStyle name="20% - Accent5 2 2 2 2 6 3" xfId="6038"/>
    <cellStyle name="20% - Accent5 2 2 2 2 6 3 2" xfId="26637"/>
    <cellStyle name="20% - Accent5 2 2 2 2 6 4" xfId="11820"/>
    <cellStyle name="20% - Accent5 2 2 2 2 6 4 2" xfId="26638"/>
    <cellStyle name="20% - Accent5 2 2 2 2 6 5" xfId="17603"/>
    <cellStyle name="20% - Accent5 2 2 2 2 6 5 2" xfId="26639"/>
    <cellStyle name="20% - Accent5 2 2 2 2 6 6" xfId="26640"/>
    <cellStyle name="20% - Accent5 2 2 2 2 7" xfId="4805"/>
    <cellStyle name="20% - Accent5 2 2 2 2 7 2" xfId="13479"/>
    <cellStyle name="20% - Accent5 2 2 2 2 7 2 2" xfId="26641"/>
    <cellStyle name="20% - Accent5 2 2 2 2 7 3" xfId="19262"/>
    <cellStyle name="20% - Accent5 2 2 2 2 7 3 2" xfId="26642"/>
    <cellStyle name="20% - Accent5 2 2 2 2 7 4" xfId="26643"/>
    <cellStyle name="20% - Accent5 2 2 2 2 8" xfId="7697"/>
    <cellStyle name="20% - Accent5 2 2 2 2 8 2" xfId="26644"/>
    <cellStyle name="20% - Accent5 2 2 2 2 9" xfId="3146"/>
    <cellStyle name="20% - Accent5 2 2 2 2 9 2" xfId="26645"/>
    <cellStyle name="20% - Accent5 2 2 2 3" xfId="179"/>
    <cellStyle name="20% - Accent5 2 2 2 3 10" xfId="16375"/>
    <cellStyle name="20% - Accent5 2 2 2 3 10 2" xfId="26646"/>
    <cellStyle name="20% - Accent5 2 2 2 3 11" xfId="26647"/>
    <cellStyle name="20% - Accent5 2 2 2 3 2" xfId="180"/>
    <cellStyle name="20% - Accent5 2 2 2 3 2 2" xfId="1918"/>
    <cellStyle name="20% - Accent5 2 2 2 3 2 2 2" xfId="9404"/>
    <cellStyle name="20% - Accent5 2 2 2 3 2 2 2 2" xfId="15186"/>
    <cellStyle name="20% - Accent5 2 2 2 3 2 2 2 2 2" xfId="26648"/>
    <cellStyle name="20% - Accent5 2 2 2 3 2 2 2 3" xfId="20969"/>
    <cellStyle name="20% - Accent5 2 2 2 3 2 2 2 3 2" xfId="26649"/>
    <cellStyle name="20% - Accent5 2 2 2 3 2 2 2 4" xfId="26650"/>
    <cellStyle name="20% - Accent5 2 2 2 3 2 2 3" xfId="6513"/>
    <cellStyle name="20% - Accent5 2 2 2 3 2 2 3 2" xfId="26651"/>
    <cellStyle name="20% - Accent5 2 2 2 3 2 2 4" xfId="12295"/>
    <cellStyle name="20% - Accent5 2 2 2 3 2 2 4 2" xfId="26652"/>
    <cellStyle name="20% - Accent5 2 2 2 3 2 2 5" xfId="18078"/>
    <cellStyle name="20% - Accent5 2 2 2 3 2 2 5 2" xfId="26653"/>
    <cellStyle name="20% - Accent5 2 2 2 3 2 2 6" xfId="26654"/>
    <cellStyle name="20% - Accent5 2 2 2 3 2 3" xfId="4810"/>
    <cellStyle name="20% - Accent5 2 2 2 3 2 3 2" xfId="13484"/>
    <cellStyle name="20% - Accent5 2 2 2 3 2 3 2 2" xfId="26655"/>
    <cellStyle name="20% - Accent5 2 2 2 3 2 3 3" xfId="19267"/>
    <cellStyle name="20% - Accent5 2 2 2 3 2 3 3 2" xfId="26656"/>
    <cellStyle name="20% - Accent5 2 2 2 3 2 3 4" xfId="26657"/>
    <cellStyle name="20% - Accent5 2 2 2 3 2 4" xfId="7702"/>
    <cellStyle name="20% - Accent5 2 2 2 3 2 4 2" xfId="26658"/>
    <cellStyle name="20% - Accent5 2 2 2 3 2 5" xfId="3621"/>
    <cellStyle name="20% - Accent5 2 2 2 3 2 5 2" xfId="26659"/>
    <cellStyle name="20% - Accent5 2 2 2 3 2 6" xfId="10593"/>
    <cellStyle name="20% - Accent5 2 2 2 3 2 6 2" xfId="26660"/>
    <cellStyle name="20% - Accent5 2 2 2 3 2 7" xfId="16376"/>
    <cellStyle name="20% - Accent5 2 2 2 3 2 7 2" xfId="26661"/>
    <cellStyle name="20% - Accent5 2 2 2 3 2 8" xfId="26662"/>
    <cellStyle name="20% - Accent5 2 2 2 3 3" xfId="983"/>
    <cellStyle name="20% - Accent5 2 2 2 3 3 2" xfId="2687"/>
    <cellStyle name="20% - Accent5 2 2 2 3 3 2 2" xfId="10173"/>
    <cellStyle name="20% - Accent5 2 2 2 3 3 2 2 2" xfId="15955"/>
    <cellStyle name="20% - Accent5 2 2 2 3 3 2 2 2 2" xfId="26663"/>
    <cellStyle name="20% - Accent5 2 2 2 3 3 2 2 3" xfId="21738"/>
    <cellStyle name="20% - Accent5 2 2 2 3 3 2 2 3 2" xfId="26664"/>
    <cellStyle name="20% - Accent5 2 2 2 3 3 2 2 4" xfId="26665"/>
    <cellStyle name="20% - Accent5 2 2 2 3 3 2 3" xfId="7282"/>
    <cellStyle name="20% - Accent5 2 2 2 3 3 2 3 2" xfId="26666"/>
    <cellStyle name="20% - Accent5 2 2 2 3 3 2 4" xfId="13064"/>
    <cellStyle name="20% - Accent5 2 2 2 3 3 2 4 2" xfId="26667"/>
    <cellStyle name="20% - Accent5 2 2 2 3 3 2 5" xfId="18847"/>
    <cellStyle name="20% - Accent5 2 2 2 3 3 2 5 2" xfId="26668"/>
    <cellStyle name="20% - Accent5 2 2 2 3 3 2 6" xfId="26669"/>
    <cellStyle name="20% - Accent5 2 2 2 3 3 3" xfId="5579"/>
    <cellStyle name="20% - Accent5 2 2 2 3 3 3 2" xfId="14253"/>
    <cellStyle name="20% - Accent5 2 2 2 3 3 3 2 2" xfId="26670"/>
    <cellStyle name="20% - Accent5 2 2 2 3 3 3 3" xfId="20036"/>
    <cellStyle name="20% - Accent5 2 2 2 3 3 3 3 2" xfId="26671"/>
    <cellStyle name="20% - Accent5 2 2 2 3 3 3 4" xfId="26672"/>
    <cellStyle name="20% - Accent5 2 2 2 3 3 4" xfId="8471"/>
    <cellStyle name="20% - Accent5 2 2 2 3 3 4 2" xfId="26673"/>
    <cellStyle name="20% - Accent5 2 2 2 3 3 5" xfId="4390"/>
    <cellStyle name="20% - Accent5 2 2 2 3 3 5 2" xfId="26674"/>
    <cellStyle name="20% - Accent5 2 2 2 3 3 6" xfId="11362"/>
    <cellStyle name="20% - Accent5 2 2 2 3 3 6 2" xfId="26675"/>
    <cellStyle name="20% - Accent5 2 2 2 3 3 7" xfId="17145"/>
    <cellStyle name="20% - Accent5 2 2 2 3 3 7 2" xfId="26676"/>
    <cellStyle name="20% - Accent5 2 2 2 3 3 8" xfId="26677"/>
    <cellStyle name="20% - Accent5 2 2 2 3 4" xfId="1917"/>
    <cellStyle name="20% - Accent5 2 2 2 3 4 2" xfId="6512"/>
    <cellStyle name="20% - Accent5 2 2 2 3 4 2 2" xfId="15185"/>
    <cellStyle name="20% - Accent5 2 2 2 3 4 2 2 2" xfId="26678"/>
    <cellStyle name="20% - Accent5 2 2 2 3 4 2 3" xfId="20968"/>
    <cellStyle name="20% - Accent5 2 2 2 3 4 2 3 2" xfId="26679"/>
    <cellStyle name="20% - Accent5 2 2 2 3 4 2 4" xfId="26680"/>
    <cellStyle name="20% - Accent5 2 2 2 3 4 3" xfId="9403"/>
    <cellStyle name="20% - Accent5 2 2 2 3 4 3 2" xfId="26681"/>
    <cellStyle name="20% - Accent5 2 2 2 3 4 4" xfId="3620"/>
    <cellStyle name="20% - Accent5 2 2 2 3 4 4 2" xfId="26682"/>
    <cellStyle name="20% - Accent5 2 2 2 3 4 5" xfId="12294"/>
    <cellStyle name="20% - Accent5 2 2 2 3 4 5 2" xfId="26683"/>
    <cellStyle name="20% - Accent5 2 2 2 3 4 6" xfId="18077"/>
    <cellStyle name="20% - Accent5 2 2 2 3 4 6 2" xfId="26684"/>
    <cellStyle name="20% - Accent5 2 2 2 3 4 7" xfId="26685"/>
    <cellStyle name="20% - Accent5 2 2 2 3 5" xfId="1445"/>
    <cellStyle name="20% - Accent5 2 2 2 3 5 2" xfId="8931"/>
    <cellStyle name="20% - Accent5 2 2 2 3 5 2 2" xfId="14713"/>
    <cellStyle name="20% - Accent5 2 2 2 3 5 2 2 2" xfId="26686"/>
    <cellStyle name="20% - Accent5 2 2 2 3 5 2 3" xfId="20496"/>
    <cellStyle name="20% - Accent5 2 2 2 3 5 2 3 2" xfId="26687"/>
    <cellStyle name="20% - Accent5 2 2 2 3 5 2 4" xfId="26688"/>
    <cellStyle name="20% - Accent5 2 2 2 3 5 3" xfId="6040"/>
    <cellStyle name="20% - Accent5 2 2 2 3 5 3 2" xfId="26689"/>
    <cellStyle name="20% - Accent5 2 2 2 3 5 4" xfId="11822"/>
    <cellStyle name="20% - Accent5 2 2 2 3 5 4 2" xfId="26690"/>
    <cellStyle name="20% - Accent5 2 2 2 3 5 5" xfId="17605"/>
    <cellStyle name="20% - Accent5 2 2 2 3 5 5 2" xfId="26691"/>
    <cellStyle name="20% - Accent5 2 2 2 3 5 6" xfId="26692"/>
    <cellStyle name="20% - Accent5 2 2 2 3 6" xfId="4809"/>
    <cellStyle name="20% - Accent5 2 2 2 3 6 2" xfId="13483"/>
    <cellStyle name="20% - Accent5 2 2 2 3 6 2 2" xfId="26693"/>
    <cellStyle name="20% - Accent5 2 2 2 3 6 3" xfId="19266"/>
    <cellStyle name="20% - Accent5 2 2 2 3 6 3 2" xfId="26694"/>
    <cellStyle name="20% - Accent5 2 2 2 3 6 4" xfId="26695"/>
    <cellStyle name="20% - Accent5 2 2 2 3 7" xfId="7701"/>
    <cellStyle name="20% - Accent5 2 2 2 3 7 2" xfId="26696"/>
    <cellStyle name="20% - Accent5 2 2 2 3 8" xfId="3148"/>
    <cellStyle name="20% - Accent5 2 2 2 3 8 2" xfId="26697"/>
    <cellStyle name="20% - Accent5 2 2 2 3 9" xfId="10592"/>
    <cellStyle name="20% - Accent5 2 2 2 3 9 2" xfId="26698"/>
    <cellStyle name="20% - Accent5 2 2 2 4" xfId="181"/>
    <cellStyle name="20% - Accent5 2 2 2 4 10" xfId="16377"/>
    <cellStyle name="20% - Accent5 2 2 2 4 10 2" xfId="26699"/>
    <cellStyle name="20% - Accent5 2 2 2 4 11" xfId="26700"/>
    <cellStyle name="20% - Accent5 2 2 2 4 2" xfId="182"/>
    <cellStyle name="20% - Accent5 2 2 2 4 2 2" xfId="1920"/>
    <cellStyle name="20% - Accent5 2 2 2 4 2 2 2" xfId="9406"/>
    <cellStyle name="20% - Accent5 2 2 2 4 2 2 2 2" xfId="15188"/>
    <cellStyle name="20% - Accent5 2 2 2 4 2 2 2 2 2" xfId="26701"/>
    <cellStyle name="20% - Accent5 2 2 2 4 2 2 2 3" xfId="20971"/>
    <cellStyle name="20% - Accent5 2 2 2 4 2 2 2 3 2" xfId="26702"/>
    <cellStyle name="20% - Accent5 2 2 2 4 2 2 2 4" xfId="26703"/>
    <cellStyle name="20% - Accent5 2 2 2 4 2 2 3" xfId="6515"/>
    <cellStyle name="20% - Accent5 2 2 2 4 2 2 3 2" xfId="26704"/>
    <cellStyle name="20% - Accent5 2 2 2 4 2 2 4" xfId="12297"/>
    <cellStyle name="20% - Accent5 2 2 2 4 2 2 4 2" xfId="26705"/>
    <cellStyle name="20% - Accent5 2 2 2 4 2 2 5" xfId="18080"/>
    <cellStyle name="20% - Accent5 2 2 2 4 2 2 5 2" xfId="26706"/>
    <cellStyle name="20% - Accent5 2 2 2 4 2 2 6" xfId="26707"/>
    <cellStyle name="20% - Accent5 2 2 2 4 2 3" xfId="4812"/>
    <cellStyle name="20% - Accent5 2 2 2 4 2 3 2" xfId="13486"/>
    <cellStyle name="20% - Accent5 2 2 2 4 2 3 2 2" xfId="26708"/>
    <cellStyle name="20% - Accent5 2 2 2 4 2 3 3" xfId="19269"/>
    <cellStyle name="20% - Accent5 2 2 2 4 2 3 3 2" xfId="26709"/>
    <cellStyle name="20% - Accent5 2 2 2 4 2 3 4" xfId="26710"/>
    <cellStyle name="20% - Accent5 2 2 2 4 2 4" xfId="7704"/>
    <cellStyle name="20% - Accent5 2 2 2 4 2 4 2" xfId="26711"/>
    <cellStyle name="20% - Accent5 2 2 2 4 2 5" xfId="3623"/>
    <cellStyle name="20% - Accent5 2 2 2 4 2 5 2" xfId="26712"/>
    <cellStyle name="20% - Accent5 2 2 2 4 2 6" xfId="10595"/>
    <cellStyle name="20% - Accent5 2 2 2 4 2 6 2" xfId="26713"/>
    <cellStyle name="20% - Accent5 2 2 2 4 2 7" xfId="16378"/>
    <cellStyle name="20% - Accent5 2 2 2 4 2 7 2" xfId="26714"/>
    <cellStyle name="20% - Accent5 2 2 2 4 2 8" xfId="26715"/>
    <cellStyle name="20% - Accent5 2 2 2 4 3" xfId="984"/>
    <cellStyle name="20% - Accent5 2 2 2 4 3 2" xfId="2688"/>
    <cellStyle name="20% - Accent5 2 2 2 4 3 2 2" xfId="10174"/>
    <cellStyle name="20% - Accent5 2 2 2 4 3 2 2 2" xfId="15956"/>
    <cellStyle name="20% - Accent5 2 2 2 4 3 2 2 2 2" xfId="26716"/>
    <cellStyle name="20% - Accent5 2 2 2 4 3 2 2 3" xfId="21739"/>
    <cellStyle name="20% - Accent5 2 2 2 4 3 2 2 3 2" xfId="26717"/>
    <cellStyle name="20% - Accent5 2 2 2 4 3 2 2 4" xfId="26718"/>
    <cellStyle name="20% - Accent5 2 2 2 4 3 2 3" xfId="7283"/>
    <cellStyle name="20% - Accent5 2 2 2 4 3 2 3 2" xfId="26719"/>
    <cellStyle name="20% - Accent5 2 2 2 4 3 2 4" xfId="13065"/>
    <cellStyle name="20% - Accent5 2 2 2 4 3 2 4 2" xfId="26720"/>
    <cellStyle name="20% - Accent5 2 2 2 4 3 2 5" xfId="18848"/>
    <cellStyle name="20% - Accent5 2 2 2 4 3 2 5 2" xfId="26721"/>
    <cellStyle name="20% - Accent5 2 2 2 4 3 2 6" xfId="26722"/>
    <cellStyle name="20% - Accent5 2 2 2 4 3 3" xfId="5580"/>
    <cellStyle name="20% - Accent5 2 2 2 4 3 3 2" xfId="14254"/>
    <cellStyle name="20% - Accent5 2 2 2 4 3 3 2 2" xfId="26723"/>
    <cellStyle name="20% - Accent5 2 2 2 4 3 3 3" xfId="20037"/>
    <cellStyle name="20% - Accent5 2 2 2 4 3 3 3 2" xfId="26724"/>
    <cellStyle name="20% - Accent5 2 2 2 4 3 3 4" xfId="26725"/>
    <cellStyle name="20% - Accent5 2 2 2 4 3 4" xfId="8472"/>
    <cellStyle name="20% - Accent5 2 2 2 4 3 4 2" xfId="26726"/>
    <cellStyle name="20% - Accent5 2 2 2 4 3 5" xfId="4391"/>
    <cellStyle name="20% - Accent5 2 2 2 4 3 5 2" xfId="26727"/>
    <cellStyle name="20% - Accent5 2 2 2 4 3 6" xfId="11363"/>
    <cellStyle name="20% - Accent5 2 2 2 4 3 6 2" xfId="26728"/>
    <cellStyle name="20% - Accent5 2 2 2 4 3 7" xfId="17146"/>
    <cellStyle name="20% - Accent5 2 2 2 4 3 7 2" xfId="26729"/>
    <cellStyle name="20% - Accent5 2 2 2 4 3 8" xfId="26730"/>
    <cellStyle name="20% - Accent5 2 2 2 4 4" xfId="1919"/>
    <cellStyle name="20% - Accent5 2 2 2 4 4 2" xfId="6514"/>
    <cellStyle name="20% - Accent5 2 2 2 4 4 2 2" xfId="15187"/>
    <cellStyle name="20% - Accent5 2 2 2 4 4 2 2 2" xfId="26731"/>
    <cellStyle name="20% - Accent5 2 2 2 4 4 2 3" xfId="20970"/>
    <cellStyle name="20% - Accent5 2 2 2 4 4 2 3 2" xfId="26732"/>
    <cellStyle name="20% - Accent5 2 2 2 4 4 2 4" xfId="26733"/>
    <cellStyle name="20% - Accent5 2 2 2 4 4 3" xfId="9405"/>
    <cellStyle name="20% - Accent5 2 2 2 4 4 3 2" xfId="26734"/>
    <cellStyle name="20% - Accent5 2 2 2 4 4 4" xfId="3622"/>
    <cellStyle name="20% - Accent5 2 2 2 4 4 4 2" xfId="26735"/>
    <cellStyle name="20% - Accent5 2 2 2 4 4 5" xfId="12296"/>
    <cellStyle name="20% - Accent5 2 2 2 4 4 5 2" xfId="26736"/>
    <cellStyle name="20% - Accent5 2 2 2 4 4 6" xfId="18079"/>
    <cellStyle name="20% - Accent5 2 2 2 4 4 6 2" xfId="26737"/>
    <cellStyle name="20% - Accent5 2 2 2 4 4 7" xfId="26738"/>
    <cellStyle name="20% - Accent5 2 2 2 4 5" xfId="1446"/>
    <cellStyle name="20% - Accent5 2 2 2 4 5 2" xfId="8932"/>
    <cellStyle name="20% - Accent5 2 2 2 4 5 2 2" xfId="14714"/>
    <cellStyle name="20% - Accent5 2 2 2 4 5 2 2 2" xfId="26739"/>
    <cellStyle name="20% - Accent5 2 2 2 4 5 2 3" xfId="20497"/>
    <cellStyle name="20% - Accent5 2 2 2 4 5 2 3 2" xfId="26740"/>
    <cellStyle name="20% - Accent5 2 2 2 4 5 2 4" xfId="26741"/>
    <cellStyle name="20% - Accent5 2 2 2 4 5 3" xfId="6041"/>
    <cellStyle name="20% - Accent5 2 2 2 4 5 3 2" xfId="26742"/>
    <cellStyle name="20% - Accent5 2 2 2 4 5 4" xfId="11823"/>
    <cellStyle name="20% - Accent5 2 2 2 4 5 4 2" xfId="26743"/>
    <cellStyle name="20% - Accent5 2 2 2 4 5 5" xfId="17606"/>
    <cellStyle name="20% - Accent5 2 2 2 4 5 5 2" xfId="26744"/>
    <cellStyle name="20% - Accent5 2 2 2 4 5 6" xfId="26745"/>
    <cellStyle name="20% - Accent5 2 2 2 4 6" xfId="4811"/>
    <cellStyle name="20% - Accent5 2 2 2 4 6 2" xfId="13485"/>
    <cellStyle name="20% - Accent5 2 2 2 4 6 2 2" xfId="26746"/>
    <cellStyle name="20% - Accent5 2 2 2 4 6 3" xfId="19268"/>
    <cellStyle name="20% - Accent5 2 2 2 4 6 3 2" xfId="26747"/>
    <cellStyle name="20% - Accent5 2 2 2 4 6 4" xfId="26748"/>
    <cellStyle name="20% - Accent5 2 2 2 4 7" xfId="7703"/>
    <cellStyle name="20% - Accent5 2 2 2 4 7 2" xfId="26749"/>
    <cellStyle name="20% - Accent5 2 2 2 4 8" xfId="3149"/>
    <cellStyle name="20% - Accent5 2 2 2 4 8 2" xfId="26750"/>
    <cellStyle name="20% - Accent5 2 2 2 4 9" xfId="10594"/>
    <cellStyle name="20% - Accent5 2 2 2 4 9 2" xfId="26751"/>
    <cellStyle name="20% - Accent5 2 2 2 5" xfId="183"/>
    <cellStyle name="20% - Accent5 2 2 2 5 2" xfId="1921"/>
    <cellStyle name="20% - Accent5 2 2 2 5 2 2" xfId="6516"/>
    <cellStyle name="20% - Accent5 2 2 2 5 2 2 2" xfId="15189"/>
    <cellStyle name="20% - Accent5 2 2 2 5 2 2 2 2" xfId="26752"/>
    <cellStyle name="20% - Accent5 2 2 2 5 2 2 3" xfId="20972"/>
    <cellStyle name="20% - Accent5 2 2 2 5 2 2 3 2" xfId="26753"/>
    <cellStyle name="20% - Accent5 2 2 2 5 2 2 4" xfId="26754"/>
    <cellStyle name="20% - Accent5 2 2 2 5 2 3" xfId="9407"/>
    <cellStyle name="20% - Accent5 2 2 2 5 2 3 2" xfId="26755"/>
    <cellStyle name="20% - Accent5 2 2 2 5 2 4" xfId="3624"/>
    <cellStyle name="20% - Accent5 2 2 2 5 2 4 2" xfId="26756"/>
    <cellStyle name="20% - Accent5 2 2 2 5 2 5" xfId="12298"/>
    <cellStyle name="20% - Accent5 2 2 2 5 2 5 2" xfId="26757"/>
    <cellStyle name="20% - Accent5 2 2 2 5 2 6" xfId="18081"/>
    <cellStyle name="20% - Accent5 2 2 2 5 2 6 2" xfId="26758"/>
    <cellStyle name="20% - Accent5 2 2 2 5 2 7" xfId="26759"/>
    <cellStyle name="20% - Accent5 2 2 2 5 3" xfId="1442"/>
    <cellStyle name="20% - Accent5 2 2 2 5 3 2" xfId="8928"/>
    <cellStyle name="20% - Accent5 2 2 2 5 3 2 2" xfId="14710"/>
    <cellStyle name="20% - Accent5 2 2 2 5 3 2 2 2" xfId="26760"/>
    <cellStyle name="20% - Accent5 2 2 2 5 3 2 3" xfId="20493"/>
    <cellStyle name="20% - Accent5 2 2 2 5 3 2 3 2" xfId="26761"/>
    <cellStyle name="20% - Accent5 2 2 2 5 3 2 4" xfId="26762"/>
    <cellStyle name="20% - Accent5 2 2 2 5 3 3" xfId="6037"/>
    <cellStyle name="20% - Accent5 2 2 2 5 3 3 2" xfId="26763"/>
    <cellStyle name="20% - Accent5 2 2 2 5 3 4" xfId="11819"/>
    <cellStyle name="20% - Accent5 2 2 2 5 3 4 2" xfId="26764"/>
    <cellStyle name="20% - Accent5 2 2 2 5 3 5" xfId="17602"/>
    <cellStyle name="20% - Accent5 2 2 2 5 3 5 2" xfId="26765"/>
    <cellStyle name="20% - Accent5 2 2 2 5 3 6" xfId="26766"/>
    <cellStyle name="20% - Accent5 2 2 2 5 4" xfId="4813"/>
    <cellStyle name="20% - Accent5 2 2 2 5 4 2" xfId="13487"/>
    <cellStyle name="20% - Accent5 2 2 2 5 4 2 2" xfId="26767"/>
    <cellStyle name="20% - Accent5 2 2 2 5 4 3" xfId="19270"/>
    <cellStyle name="20% - Accent5 2 2 2 5 4 3 2" xfId="26768"/>
    <cellStyle name="20% - Accent5 2 2 2 5 4 4" xfId="26769"/>
    <cellStyle name="20% - Accent5 2 2 2 5 5" xfId="7705"/>
    <cellStyle name="20% - Accent5 2 2 2 5 5 2" xfId="26770"/>
    <cellStyle name="20% - Accent5 2 2 2 5 6" xfId="3145"/>
    <cellStyle name="20% - Accent5 2 2 2 5 6 2" xfId="26771"/>
    <cellStyle name="20% - Accent5 2 2 2 5 7" xfId="10596"/>
    <cellStyle name="20% - Accent5 2 2 2 5 7 2" xfId="26772"/>
    <cellStyle name="20% - Accent5 2 2 2 5 8" xfId="16379"/>
    <cellStyle name="20% - Accent5 2 2 2 5 8 2" xfId="26773"/>
    <cellStyle name="20% - Accent5 2 2 2 5 9" xfId="26774"/>
    <cellStyle name="20% - Accent5 2 2 2 6" xfId="904"/>
    <cellStyle name="20% - Accent5 2 2 2 6 2" xfId="2610"/>
    <cellStyle name="20% - Accent5 2 2 2 6 2 2" xfId="10096"/>
    <cellStyle name="20% - Accent5 2 2 2 6 2 2 2" xfId="15878"/>
    <cellStyle name="20% - Accent5 2 2 2 6 2 2 2 2" xfId="26775"/>
    <cellStyle name="20% - Accent5 2 2 2 6 2 2 3" xfId="21661"/>
    <cellStyle name="20% - Accent5 2 2 2 6 2 2 3 2" xfId="26776"/>
    <cellStyle name="20% - Accent5 2 2 2 6 2 2 4" xfId="26777"/>
    <cellStyle name="20% - Accent5 2 2 2 6 2 3" xfId="7205"/>
    <cellStyle name="20% - Accent5 2 2 2 6 2 3 2" xfId="26778"/>
    <cellStyle name="20% - Accent5 2 2 2 6 2 4" xfId="12987"/>
    <cellStyle name="20% - Accent5 2 2 2 6 2 4 2" xfId="26779"/>
    <cellStyle name="20% - Accent5 2 2 2 6 2 5" xfId="18770"/>
    <cellStyle name="20% - Accent5 2 2 2 6 2 5 2" xfId="26780"/>
    <cellStyle name="20% - Accent5 2 2 2 6 2 6" xfId="26781"/>
    <cellStyle name="20% - Accent5 2 2 2 6 3" xfId="5502"/>
    <cellStyle name="20% - Accent5 2 2 2 6 3 2" xfId="14176"/>
    <cellStyle name="20% - Accent5 2 2 2 6 3 2 2" xfId="26782"/>
    <cellStyle name="20% - Accent5 2 2 2 6 3 3" xfId="19959"/>
    <cellStyle name="20% - Accent5 2 2 2 6 3 3 2" xfId="26783"/>
    <cellStyle name="20% - Accent5 2 2 2 6 3 4" xfId="26784"/>
    <cellStyle name="20% - Accent5 2 2 2 6 4" xfId="8394"/>
    <cellStyle name="20% - Accent5 2 2 2 6 4 2" xfId="26785"/>
    <cellStyle name="20% - Accent5 2 2 2 6 5" xfId="4313"/>
    <cellStyle name="20% - Accent5 2 2 2 6 5 2" xfId="26786"/>
    <cellStyle name="20% - Accent5 2 2 2 6 6" xfId="11285"/>
    <cellStyle name="20% - Accent5 2 2 2 6 6 2" xfId="26787"/>
    <cellStyle name="20% - Accent5 2 2 2 6 7" xfId="17068"/>
    <cellStyle name="20% - Accent5 2 2 2 6 7 2" xfId="26788"/>
    <cellStyle name="20% - Accent5 2 2 2 6 8" xfId="26789"/>
    <cellStyle name="20% - Accent5 2 2 2 7" xfId="1912"/>
    <cellStyle name="20% - Accent5 2 2 2 7 2" xfId="6507"/>
    <cellStyle name="20% - Accent5 2 2 2 7 2 2" xfId="15180"/>
    <cellStyle name="20% - Accent5 2 2 2 7 2 2 2" xfId="26790"/>
    <cellStyle name="20% - Accent5 2 2 2 7 2 3" xfId="20963"/>
    <cellStyle name="20% - Accent5 2 2 2 7 2 3 2" xfId="26791"/>
    <cellStyle name="20% - Accent5 2 2 2 7 2 4" xfId="26792"/>
    <cellStyle name="20% - Accent5 2 2 2 7 3" xfId="9398"/>
    <cellStyle name="20% - Accent5 2 2 2 7 3 2" xfId="26793"/>
    <cellStyle name="20% - Accent5 2 2 2 7 4" xfId="3615"/>
    <cellStyle name="20% - Accent5 2 2 2 7 4 2" xfId="26794"/>
    <cellStyle name="20% - Accent5 2 2 2 7 5" xfId="12289"/>
    <cellStyle name="20% - Accent5 2 2 2 7 5 2" xfId="26795"/>
    <cellStyle name="20% - Accent5 2 2 2 7 6" xfId="18072"/>
    <cellStyle name="20% - Accent5 2 2 2 7 6 2" xfId="26796"/>
    <cellStyle name="20% - Accent5 2 2 2 7 7" xfId="26797"/>
    <cellStyle name="20% - Accent5 2 2 2 8" xfId="1300"/>
    <cellStyle name="20% - Accent5 2 2 2 8 2" xfId="8786"/>
    <cellStyle name="20% - Accent5 2 2 2 8 2 2" xfId="14568"/>
    <cellStyle name="20% - Accent5 2 2 2 8 2 2 2" xfId="26798"/>
    <cellStyle name="20% - Accent5 2 2 2 8 2 3" xfId="20351"/>
    <cellStyle name="20% - Accent5 2 2 2 8 2 3 2" xfId="26799"/>
    <cellStyle name="20% - Accent5 2 2 2 8 2 4" xfId="26800"/>
    <cellStyle name="20% - Accent5 2 2 2 8 3" xfId="5895"/>
    <cellStyle name="20% - Accent5 2 2 2 8 3 2" xfId="26801"/>
    <cellStyle name="20% - Accent5 2 2 2 8 4" xfId="11677"/>
    <cellStyle name="20% - Accent5 2 2 2 8 4 2" xfId="26802"/>
    <cellStyle name="20% - Accent5 2 2 2 8 5" xfId="17460"/>
    <cellStyle name="20% - Accent5 2 2 2 8 5 2" xfId="26803"/>
    <cellStyle name="20% - Accent5 2 2 2 8 6" xfId="26804"/>
    <cellStyle name="20% - Accent5 2 2 2 9" xfId="4804"/>
    <cellStyle name="20% - Accent5 2 2 2 9 2" xfId="13478"/>
    <cellStyle name="20% - Accent5 2 2 2 9 2 2" xfId="26805"/>
    <cellStyle name="20% - Accent5 2 2 2 9 3" xfId="19261"/>
    <cellStyle name="20% - Accent5 2 2 2 9 3 2" xfId="26806"/>
    <cellStyle name="20% - Accent5 2 2 2 9 4" xfId="26807"/>
    <cellStyle name="20% - Accent5 2 2 3" xfId="184"/>
    <cellStyle name="20% - Accent5 2 2 3 10" xfId="10597"/>
    <cellStyle name="20% - Accent5 2 2 3 10 2" xfId="26808"/>
    <cellStyle name="20% - Accent5 2 2 3 11" xfId="16380"/>
    <cellStyle name="20% - Accent5 2 2 3 11 2" xfId="26809"/>
    <cellStyle name="20% - Accent5 2 2 3 12" xfId="26810"/>
    <cellStyle name="20% - Accent5 2 2 3 2" xfId="185"/>
    <cellStyle name="20% - Accent5 2 2 3 2 10" xfId="16381"/>
    <cellStyle name="20% - Accent5 2 2 3 2 10 2" xfId="26811"/>
    <cellStyle name="20% - Accent5 2 2 3 2 11" xfId="26812"/>
    <cellStyle name="20% - Accent5 2 2 3 2 2" xfId="186"/>
    <cellStyle name="20% - Accent5 2 2 3 2 2 2" xfId="1924"/>
    <cellStyle name="20% - Accent5 2 2 3 2 2 2 2" xfId="9410"/>
    <cellStyle name="20% - Accent5 2 2 3 2 2 2 2 2" xfId="15192"/>
    <cellStyle name="20% - Accent5 2 2 3 2 2 2 2 2 2" xfId="26813"/>
    <cellStyle name="20% - Accent5 2 2 3 2 2 2 2 3" xfId="20975"/>
    <cellStyle name="20% - Accent5 2 2 3 2 2 2 2 3 2" xfId="26814"/>
    <cellStyle name="20% - Accent5 2 2 3 2 2 2 2 4" xfId="26815"/>
    <cellStyle name="20% - Accent5 2 2 3 2 2 2 3" xfId="6519"/>
    <cellStyle name="20% - Accent5 2 2 3 2 2 2 3 2" xfId="26816"/>
    <cellStyle name="20% - Accent5 2 2 3 2 2 2 4" xfId="12301"/>
    <cellStyle name="20% - Accent5 2 2 3 2 2 2 4 2" xfId="26817"/>
    <cellStyle name="20% - Accent5 2 2 3 2 2 2 5" xfId="18084"/>
    <cellStyle name="20% - Accent5 2 2 3 2 2 2 5 2" xfId="26818"/>
    <cellStyle name="20% - Accent5 2 2 3 2 2 2 6" xfId="26819"/>
    <cellStyle name="20% - Accent5 2 2 3 2 2 3" xfId="4816"/>
    <cellStyle name="20% - Accent5 2 2 3 2 2 3 2" xfId="13490"/>
    <cellStyle name="20% - Accent5 2 2 3 2 2 3 2 2" xfId="26820"/>
    <cellStyle name="20% - Accent5 2 2 3 2 2 3 3" xfId="19273"/>
    <cellStyle name="20% - Accent5 2 2 3 2 2 3 3 2" xfId="26821"/>
    <cellStyle name="20% - Accent5 2 2 3 2 2 3 4" xfId="26822"/>
    <cellStyle name="20% - Accent5 2 2 3 2 2 4" xfId="7708"/>
    <cellStyle name="20% - Accent5 2 2 3 2 2 4 2" xfId="26823"/>
    <cellStyle name="20% - Accent5 2 2 3 2 2 5" xfId="3627"/>
    <cellStyle name="20% - Accent5 2 2 3 2 2 5 2" xfId="26824"/>
    <cellStyle name="20% - Accent5 2 2 3 2 2 6" xfId="10599"/>
    <cellStyle name="20% - Accent5 2 2 3 2 2 6 2" xfId="26825"/>
    <cellStyle name="20% - Accent5 2 2 3 2 2 7" xfId="16382"/>
    <cellStyle name="20% - Accent5 2 2 3 2 2 7 2" xfId="26826"/>
    <cellStyle name="20% - Accent5 2 2 3 2 2 8" xfId="26827"/>
    <cellStyle name="20% - Accent5 2 2 3 2 3" xfId="986"/>
    <cellStyle name="20% - Accent5 2 2 3 2 3 2" xfId="2690"/>
    <cellStyle name="20% - Accent5 2 2 3 2 3 2 2" xfId="10176"/>
    <cellStyle name="20% - Accent5 2 2 3 2 3 2 2 2" xfId="15958"/>
    <cellStyle name="20% - Accent5 2 2 3 2 3 2 2 2 2" xfId="26828"/>
    <cellStyle name="20% - Accent5 2 2 3 2 3 2 2 3" xfId="21741"/>
    <cellStyle name="20% - Accent5 2 2 3 2 3 2 2 3 2" xfId="26829"/>
    <cellStyle name="20% - Accent5 2 2 3 2 3 2 2 4" xfId="26830"/>
    <cellStyle name="20% - Accent5 2 2 3 2 3 2 3" xfId="7285"/>
    <cellStyle name="20% - Accent5 2 2 3 2 3 2 3 2" xfId="26831"/>
    <cellStyle name="20% - Accent5 2 2 3 2 3 2 4" xfId="13067"/>
    <cellStyle name="20% - Accent5 2 2 3 2 3 2 4 2" xfId="26832"/>
    <cellStyle name="20% - Accent5 2 2 3 2 3 2 5" xfId="18850"/>
    <cellStyle name="20% - Accent5 2 2 3 2 3 2 5 2" xfId="26833"/>
    <cellStyle name="20% - Accent5 2 2 3 2 3 2 6" xfId="26834"/>
    <cellStyle name="20% - Accent5 2 2 3 2 3 3" xfId="5582"/>
    <cellStyle name="20% - Accent5 2 2 3 2 3 3 2" xfId="14256"/>
    <cellStyle name="20% - Accent5 2 2 3 2 3 3 2 2" xfId="26835"/>
    <cellStyle name="20% - Accent5 2 2 3 2 3 3 3" xfId="20039"/>
    <cellStyle name="20% - Accent5 2 2 3 2 3 3 3 2" xfId="26836"/>
    <cellStyle name="20% - Accent5 2 2 3 2 3 3 4" xfId="26837"/>
    <cellStyle name="20% - Accent5 2 2 3 2 3 4" xfId="8474"/>
    <cellStyle name="20% - Accent5 2 2 3 2 3 4 2" xfId="26838"/>
    <cellStyle name="20% - Accent5 2 2 3 2 3 5" xfId="4393"/>
    <cellStyle name="20% - Accent5 2 2 3 2 3 5 2" xfId="26839"/>
    <cellStyle name="20% - Accent5 2 2 3 2 3 6" xfId="11365"/>
    <cellStyle name="20% - Accent5 2 2 3 2 3 6 2" xfId="26840"/>
    <cellStyle name="20% - Accent5 2 2 3 2 3 7" xfId="17148"/>
    <cellStyle name="20% - Accent5 2 2 3 2 3 7 2" xfId="26841"/>
    <cellStyle name="20% - Accent5 2 2 3 2 3 8" xfId="26842"/>
    <cellStyle name="20% - Accent5 2 2 3 2 4" xfId="1923"/>
    <cellStyle name="20% - Accent5 2 2 3 2 4 2" xfId="6518"/>
    <cellStyle name="20% - Accent5 2 2 3 2 4 2 2" xfId="15191"/>
    <cellStyle name="20% - Accent5 2 2 3 2 4 2 2 2" xfId="26843"/>
    <cellStyle name="20% - Accent5 2 2 3 2 4 2 3" xfId="20974"/>
    <cellStyle name="20% - Accent5 2 2 3 2 4 2 3 2" xfId="26844"/>
    <cellStyle name="20% - Accent5 2 2 3 2 4 2 4" xfId="26845"/>
    <cellStyle name="20% - Accent5 2 2 3 2 4 3" xfId="9409"/>
    <cellStyle name="20% - Accent5 2 2 3 2 4 3 2" xfId="26846"/>
    <cellStyle name="20% - Accent5 2 2 3 2 4 4" xfId="3626"/>
    <cellStyle name="20% - Accent5 2 2 3 2 4 4 2" xfId="26847"/>
    <cellStyle name="20% - Accent5 2 2 3 2 4 5" xfId="12300"/>
    <cellStyle name="20% - Accent5 2 2 3 2 4 5 2" xfId="26848"/>
    <cellStyle name="20% - Accent5 2 2 3 2 4 6" xfId="18083"/>
    <cellStyle name="20% - Accent5 2 2 3 2 4 6 2" xfId="26849"/>
    <cellStyle name="20% - Accent5 2 2 3 2 4 7" xfId="26850"/>
    <cellStyle name="20% - Accent5 2 2 3 2 5" xfId="1448"/>
    <cellStyle name="20% - Accent5 2 2 3 2 5 2" xfId="8934"/>
    <cellStyle name="20% - Accent5 2 2 3 2 5 2 2" xfId="14716"/>
    <cellStyle name="20% - Accent5 2 2 3 2 5 2 2 2" xfId="26851"/>
    <cellStyle name="20% - Accent5 2 2 3 2 5 2 3" xfId="20499"/>
    <cellStyle name="20% - Accent5 2 2 3 2 5 2 3 2" xfId="26852"/>
    <cellStyle name="20% - Accent5 2 2 3 2 5 2 4" xfId="26853"/>
    <cellStyle name="20% - Accent5 2 2 3 2 5 3" xfId="6043"/>
    <cellStyle name="20% - Accent5 2 2 3 2 5 3 2" xfId="26854"/>
    <cellStyle name="20% - Accent5 2 2 3 2 5 4" xfId="11825"/>
    <cellStyle name="20% - Accent5 2 2 3 2 5 4 2" xfId="26855"/>
    <cellStyle name="20% - Accent5 2 2 3 2 5 5" xfId="17608"/>
    <cellStyle name="20% - Accent5 2 2 3 2 5 5 2" xfId="26856"/>
    <cellStyle name="20% - Accent5 2 2 3 2 5 6" xfId="26857"/>
    <cellStyle name="20% - Accent5 2 2 3 2 6" xfId="4815"/>
    <cellStyle name="20% - Accent5 2 2 3 2 6 2" xfId="13489"/>
    <cellStyle name="20% - Accent5 2 2 3 2 6 2 2" xfId="26858"/>
    <cellStyle name="20% - Accent5 2 2 3 2 6 3" xfId="19272"/>
    <cellStyle name="20% - Accent5 2 2 3 2 6 3 2" xfId="26859"/>
    <cellStyle name="20% - Accent5 2 2 3 2 6 4" xfId="26860"/>
    <cellStyle name="20% - Accent5 2 2 3 2 7" xfId="7707"/>
    <cellStyle name="20% - Accent5 2 2 3 2 7 2" xfId="26861"/>
    <cellStyle name="20% - Accent5 2 2 3 2 8" xfId="3151"/>
    <cellStyle name="20% - Accent5 2 2 3 2 8 2" xfId="26862"/>
    <cellStyle name="20% - Accent5 2 2 3 2 9" xfId="10598"/>
    <cellStyle name="20% - Accent5 2 2 3 2 9 2" xfId="26863"/>
    <cellStyle name="20% - Accent5 2 2 3 3" xfId="187"/>
    <cellStyle name="20% - Accent5 2 2 3 3 2" xfId="1925"/>
    <cellStyle name="20% - Accent5 2 2 3 3 2 2" xfId="9411"/>
    <cellStyle name="20% - Accent5 2 2 3 3 2 2 2" xfId="15193"/>
    <cellStyle name="20% - Accent5 2 2 3 3 2 2 2 2" xfId="26864"/>
    <cellStyle name="20% - Accent5 2 2 3 3 2 2 3" xfId="20976"/>
    <cellStyle name="20% - Accent5 2 2 3 3 2 2 3 2" xfId="26865"/>
    <cellStyle name="20% - Accent5 2 2 3 3 2 2 4" xfId="26866"/>
    <cellStyle name="20% - Accent5 2 2 3 3 2 3" xfId="6520"/>
    <cellStyle name="20% - Accent5 2 2 3 3 2 3 2" xfId="26867"/>
    <cellStyle name="20% - Accent5 2 2 3 3 2 4" xfId="12302"/>
    <cellStyle name="20% - Accent5 2 2 3 3 2 4 2" xfId="26868"/>
    <cellStyle name="20% - Accent5 2 2 3 3 2 5" xfId="18085"/>
    <cellStyle name="20% - Accent5 2 2 3 3 2 5 2" xfId="26869"/>
    <cellStyle name="20% - Accent5 2 2 3 3 2 6" xfId="26870"/>
    <cellStyle name="20% - Accent5 2 2 3 3 3" xfId="4817"/>
    <cellStyle name="20% - Accent5 2 2 3 3 3 2" xfId="13491"/>
    <cellStyle name="20% - Accent5 2 2 3 3 3 2 2" xfId="26871"/>
    <cellStyle name="20% - Accent5 2 2 3 3 3 3" xfId="19274"/>
    <cellStyle name="20% - Accent5 2 2 3 3 3 3 2" xfId="26872"/>
    <cellStyle name="20% - Accent5 2 2 3 3 3 4" xfId="26873"/>
    <cellStyle name="20% - Accent5 2 2 3 3 4" xfId="7709"/>
    <cellStyle name="20% - Accent5 2 2 3 3 4 2" xfId="26874"/>
    <cellStyle name="20% - Accent5 2 2 3 3 5" xfId="3628"/>
    <cellStyle name="20% - Accent5 2 2 3 3 5 2" xfId="26875"/>
    <cellStyle name="20% - Accent5 2 2 3 3 6" xfId="10600"/>
    <cellStyle name="20% - Accent5 2 2 3 3 6 2" xfId="26876"/>
    <cellStyle name="20% - Accent5 2 2 3 3 7" xfId="16383"/>
    <cellStyle name="20% - Accent5 2 2 3 3 7 2" xfId="26877"/>
    <cellStyle name="20% - Accent5 2 2 3 3 8" xfId="26878"/>
    <cellStyle name="20% - Accent5 2 2 3 4" xfId="985"/>
    <cellStyle name="20% - Accent5 2 2 3 4 2" xfId="2689"/>
    <cellStyle name="20% - Accent5 2 2 3 4 2 2" xfId="10175"/>
    <cellStyle name="20% - Accent5 2 2 3 4 2 2 2" xfId="15957"/>
    <cellStyle name="20% - Accent5 2 2 3 4 2 2 2 2" xfId="26879"/>
    <cellStyle name="20% - Accent5 2 2 3 4 2 2 3" xfId="21740"/>
    <cellStyle name="20% - Accent5 2 2 3 4 2 2 3 2" xfId="26880"/>
    <cellStyle name="20% - Accent5 2 2 3 4 2 2 4" xfId="26881"/>
    <cellStyle name="20% - Accent5 2 2 3 4 2 3" xfId="7284"/>
    <cellStyle name="20% - Accent5 2 2 3 4 2 3 2" xfId="26882"/>
    <cellStyle name="20% - Accent5 2 2 3 4 2 4" xfId="13066"/>
    <cellStyle name="20% - Accent5 2 2 3 4 2 4 2" xfId="26883"/>
    <cellStyle name="20% - Accent5 2 2 3 4 2 5" xfId="18849"/>
    <cellStyle name="20% - Accent5 2 2 3 4 2 5 2" xfId="26884"/>
    <cellStyle name="20% - Accent5 2 2 3 4 2 6" xfId="26885"/>
    <cellStyle name="20% - Accent5 2 2 3 4 3" xfId="5581"/>
    <cellStyle name="20% - Accent5 2 2 3 4 3 2" xfId="14255"/>
    <cellStyle name="20% - Accent5 2 2 3 4 3 2 2" xfId="26886"/>
    <cellStyle name="20% - Accent5 2 2 3 4 3 3" xfId="20038"/>
    <cellStyle name="20% - Accent5 2 2 3 4 3 3 2" xfId="26887"/>
    <cellStyle name="20% - Accent5 2 2 3 4 3 4" xfId="26888"/>
    <cellStyle name="20% - Accent5 2 2 3 4 4" xfId="8473"/>
    <cellStyle name="20% - Accent5 2 2 3 4 4 2" xfId="26889"/>
    <cellStyle name="20% - Accent5 2 2 3 4 5" xfId="4392"/>
    <cellStyle name="20% - Accent5 2 2 3 4 5 2" xfId="26890"/>
    <cellStyle name="20% - Accent5 2 2 3 4 6" xfId="11364"/>
    <cellStyle name="20% - Accent5 2 2 3 4 6 2" xfId="26891"/>
    <cellStyle name="20% - Accent5 2 2 3 4 7" xfId="17147"/>
    <cellStyle name="20% - Accent5 2 2 3 4 7 2" xfId="26892"/>
    <cellStyle name="20% - Accent5 2 2 3 4 8" xfId="26893"/>
    <cellStyle name="20% - Accent5 2 2 3 5" xfId="1922"/>
    <cellStyle name="20% - Accent5 2 2 3 5 2" xfId="6517"/>
    <cellStyle name="20% - Accent5 2 2 3 5 2 2" xfId="15190"/>
    <cellStyle name="20% - Accent5 2 2 3 5 2 2 2" xfId="26894"/>
    <cellStyle name="20% - Accent5 2 2 3 5 2 3" xfId="20973"/>
    <cellStyle name="20% - Accent5 2 2 3 5 2 3 2" xfId="26895"/>
    <cellStyle name="20% - Accent5 2 2 3 5 2 4" xfId="26896"/>
    <cellStyle name="20% - Accent5 2 2 3 5 3" xfId="9408"/>
    <cellStyle name="20% - Accent5 2 2 3 5 3 2" xfId="26897"/>
    <cellStyle name="20% - Accent5 2 2 3 5 4" xfId="3625"/>
    <cellStyle name="20% - Accent5 2 2 3 5 4 2" xfId="26898"/>
    <cellStyle name="20% - Accent5 2 2 3 5 5" xfId="12299"/>
    <cellStyle name="20% - Accent5 2 2 3 5 5 2" xfId="26899"/>
    <cellStyle name="20% - Accent5 2 2 3 5 6" xfId="18082"/>
    <cellStyle name="20% - Accent5 2 2 3 5 6 2" xfId="26900"/>
    <cellStyle name="20% - Accent5 2 2 3 5 7" xfId="26901"/>
    <cellStyle name="20% - Accent5 2 2 3 6" xfId="1447"/>
    <cellStyle name="20% - Accent5 2 2 3 6 2" xfId="8933"/>
    <cellStyle name="20% - Accent5 2 2 3 6 2 2" xfId="14715"/>
    <cellStyle name="20% - Accent5 2 2 3 6 2 2 2" xfId="26902"/>
    <cellStyle name="20% - Accent5 2 2 3 6 2 3" xfId="20498"/>
    <cellStyle name="20% - Accent5 2 2 3 6 2 3 2" xfId="26903"/>
    <cellStyle name="20% - Accent5 2 2 3 6 2 4" xfId="26904"/>
    <cellStyle name="20% - Accent5 2 2 3 6 3" xfId="6042"/>
    <cellStyle name="20% - Accent5 2 2 3 6 3 2" xfId="26905"/>
    <cellStyle name="20% - Accent5 2 2 3 6 4" xfId="11824"/>
    <cellStyle name="20% - Accent5 2 2 3 6 4 2" xfId="26906"/>
    <cellStyle name="20% - Accent5 2 2 3 6 5" xfId="17607"/>
    <cellStyle name="20% - Accent5 2 2 3 6 5 2" xfId="26907"/>
    <cellStyle name="20% - Accent5 2 2 3 6 6" xfId="26908"/>
    <cellStyle name="20% - Accent5 2 2 3 7" xfId="4814"/>
    <cellStyle name="20% - Accent5 2 2 3 7 2" xfId="13488"/>
    <cellStyle name="20% - Accent5 2 2 3 7 2 2" xfId="26909"/>
    <cellStyle name="20% - Accent5 2 2 3 7 3" xfId="19271"/>
    <cellStyle name="20% - Accent5 2 2 3 7 3 2" xfId="26910"/>
    <cellStyle name="20% - Accent5 2 2 3 7 4" xfId="26911"/>
    <cellStyle name="20% - Accent5 2 2 3 8" xfId="7706"/>
    <cellStyle name="20% - Accent5 2 2 3 8 2" xfId="26912"/>
    <cellStyle name="20% - Accent5 2 2 3 9" xfId="3150"/>
    <cellStyle name="20% - Accent5 2 2 3 9 2" xfId="26913"/>
    <cellStyle name="20% - Accent5 2 2 4" xfId="188"/>
    <cellStyle name="20% - Accent5 2 2 4 10" xfId="16384"/>
    <cellStyle name="20% - Accent5 2 2 4 10 2" xfId="26914"/>
    <cellStyle name="20% - Accent5 2 2 4 11" xfId="26915"/>
    <cellStyle name="20% - Accent5 2 2 4 2" xfId="189"/>
    <cellStyle name="20% - Accent5 2 2 4 2 2" xfId="1927"/>
    <cellStyle name="20% - Accent5 2 2 4 2 2 2" xfId="9413"/>
    <cellStyle name="20% - Accent5 2 2 4 2 2 2 2" xfId="15195"/>
    <cellStyle name="20% - Accent5 2 2 4 2 2 2 2 2" xfId="26916"/>
    <cellStyle name="20% - Accent5 2 2 4 2 2 2 3" xfId="20978"/>
    <cellStyle name="20% - Accent5 2 2 4 2 2 2 3 2" xfId="26917"/>
    <cellStyle name="20% - Accent5 2 2 4 2 2 2 4" xfId="26918"/>
    <cellStyle name="20% - Accent5 2 2 4 2 2 3" xfId="6522"/>
    <cellStyle name="20% - Accent5 2 2 4 2 2 3 2" xfId="26919"/>
    <cellStyle name="20% - Accent5 2 2 4 2 2 4" xfId="12304"/>
    <cellStyle name="20% - Accent5 2 2 4 2 2 4 2" xfId="26920"/>
    <cellStyle name="20% - Accent5 2 2 4 2 2 5" xfId="18087"/>
    <cellStyle name="20% - Accent5 2 2 4 2 2 5 2" xfId="26921"/>
    <cellStyle name="20% - Accent5 2 2 4 2 2 6" xfId="26922"/>
    <cellStyle name="20% - Accent5 2 2 4 2 3" xfId="4819"/>
    <cellStyle name="20% - Accent5 2 2 4 2 3 2" xfId="13493"/>
    <cellStyle name="20% - Accent5 2 2 4 2 3 2 2" xfId="26923"/>
    <cellStyle name="20% - Accent5 2 2 4 2 3 3" xfId="19276"/>
    <cellStyle name="20% - Accent5 2 2 4 2 3 3 2" xfId="26924"/>
    <cellStyle name="20% - Accent5 2 2 4 2 3 4" xfId="26925"/>
    <cellStyle name="20% - Accent5 2 2 4 2 4" xfId="7711"/>
    <cellStyle name="20% - Accent5 2 2 4 2 4 2" xfId="26926"/>
    <cellStyle name="20% - Accent5 2 2 4 2 5" xfId="3630"/>
    <cellStyle name="20% - Accent5 2 2 4 2 5 2" xfId="26927"/>
    <cellStyle name="20% - Accent5 2 2 4 2 6" xfId="10602"/>
    <cellStyle name="20% - Accent5 2 2 4 2 6 2" xfId="26928"/>
    <cellStyle name="20% - Accent5 2 2 4 2 7" xfId="16385"/>
    <cellStyle name="20% - Accent5 2 2 4 2 7 2" xfId="26929"/>
    <cellStyle name="20% - Accent5 2 2 4 2 8" xfId="26930"/>
    <cellStyle name="20% - Accent5 2 2 4 3" xfId="987"/>
    <cellStyle name="20% - Accent5 2 2 4 3 2" xfId="2691"/>
    <cellStyle name="20% - Accent5 2 2 4 3 2 2" xfId="10177"/>
    <cellStyle name="20% - Accent5 2 2 4 3 2 2 2" xfId="15959"/>
    <cellStyle name="20% - Accent5 2 2 4 3 2 2 2 2" xfId="26931"/>
    <cellStyle name="20% - Accent5 2 2 4 3 2 2 3" xfId="21742"/>
    <cellStyle name="20% - Accent5 2 2 4 3 2 2 3 2" xfId="26932"/>
    <cellStyle name="20% - Accent5 2 2 4 3 2 2 4" xfId="26933"/>
    <cellStyle name="20% - Accent5 2 2 4 3 2 3" xfId="7286"/>
    <cellStyle name="20% - Accent5 2 2 4 3 2 3 2" xfId="26934"/>
    <cellStyle name="20% - Accent5 2 2 4 3 2 4" xfId="13068"/>
    <cellStyle name="20% - Accent5 2 2 4 3 2 4 2" xfId="26935"/>
    <cellStyle name="20% - Accent5 2 2 4 3 2 5" xfId="18851"/>
    <cellStyle name="20% - Accent5 2 2 4 3 2 5 2" xfId="26936"/>
    <cellStyle name="20% - Accent5 2 2 4 3 2 6" xfId="26937"/>
    <cellStyle name="20% - Accent5 2 2 4 3 3" xfId="5583"/>
    <cellStyle name="20% - Accent5 2 2 4 3 3 2" xfId="14257"/>
    <cellStyle name="20% - Accent5 2 2 4 3 3 2 2" xfId="26938"/>
    <cellStyle name="20% - Accent5 2 2 4 3 3 3" xfId="20040"/>
    <cellStyle name="20% - Accent5 2 2 4 3 3 3 2" xfId="26939"/>
    <cellStyle name="20% - Accent5 2 2 4 3 3 4" xfId="26940"/>
    <cellStyle name="20% - Accent5 2 2 4 3 4" xfId="8475"/>
    <cellStyle name="20% - Accent5 2 2 4 3 4 2" xfId="26941"/>
    <cellStyle name="20% - Accent5 2 2 4 3 5" xfId="4394"/>
    <cellStyle name="20% - Accent5 2 2 4 3 5 2" xfId="26942"/>
    <cellStyle name="20% - Accent5 2 2 4 3 6" xfId="11366"/>
    <cellStyle name="20% - Accent5 2 2 4 3 6 2" xfId="26943"/>
    <cellStyle name="20% - Accent5 2 2 4 3 7" xfId="17149"/>
    <cellStyle name="20% - Accent5 2 2 4 3 7 2" xfId="26944"/>
    <cellStyle name="20% - Accent5 2 2 4 3 8" xfId="26945"/>
    <cellStyle name="20% - Accent5 2 2 4 4" xfId="1926"/>
    <cellStyle name="20% - Accent5 2 2 4 4 2" xfId="6521"/>
    <cellStyle name="20% - Accent5 2 2 4 4 2 2" xfId="15194"/>
    <cellStyle name="20% - Accent5 2 2 4 4 2 2 2" xfId="26946"/>
    <cellStyle name="20% - Accent5 2 2 4 4 2 3" xfId="20977"/>
    <cellStyle name="20% - Accent5 2 2 4 4 2 3 2" xfId="26947"/>
    <cellStyle name="20% - Accent5 2 2 4 4 2 4" xfId="26948"/>
    <cellStyle name="20% - Accent5 2 2 4 4 3" xfId="9412"/>
    <cellStyle name="20% - Accent5 2 2 4 4 3 2" xfId="26949"/>
    <cellStyle name="20% - Accent5 2 2 4 4 4" xfId="3629"/>
    <cellStyle name="20% - Accent5 2 2 4 4 4 2" xfId="26950"/>
    <cellStyle name="20% - Accent5 2 2 4 4 5" xfId="12303"/>
    <cellStyle name="20% - Accent5 2 2 4 4 5 2" xfId="26951"/>
    <cellStyle name="20% - Accent5 2 2 4 4 6" xfId="18086"/>
    <cellStyle name="20% - Accent5 2 2 4 4 6 2" xfId="26952"/>
    <cellStyle name="20% - Accent5 2 2 4 4 7" xfId="26953"/>
    <cellStyle name="20% - Accent5 2 2 4 5" xfId="1449"/>
    <cellStyle name="20% - Accent5 2 2 4 5 2" xfId="8935"/>
    <cellStyle name="20% - Accent5 2 2 4 5 2 2" xfId="14717"/>
    <cellStyle name="20% - Accent5 2 2 4 5 2 2 2" xfId="26954"/>
    <cellStyle name="20% - Accent5 2 2 4 5 2 3" xfId="20500"/>
    <cellStyle name="20% - Accent5 2 2 4 5 2 3 2" xfId="26955"/>
    <cellStyle name="20% - Accent5 2 2 4 5 2 4" xfId="26956"/>
    <cellStyle name="20% - Accent5 2 2 4 5 3" xfId="6044"/>
    <cellStyle name="20% - Accent5 2 2 4 5 3 2" xfId="26957"/>
    <cellStyle name="20% - Accent5 2 2 4 5 4" xfId="11826"/>
    <cellStyle name="20% - Accent5 2 2 4 5 4 2" xfId="26958"/>
    <cellStyle name="20% - Accent5 2 2 4 5 5" xfId="17609"/>
    <cellStyle name="20% - Accent5 2 2 4 5 5 2" xfId="26959"/>
    <cellStyle name="20% - Accent5 2 2 4 5 6" xfId="26960"/>
    <cellStyle name="20% - Accent5 2 2 4 6" xfId="4818"/>
    <cellStyle name="20% - Accent5 2 2 4 6 2" xfId="13492"/>
    <cellStyle name="20% - Accent5 2 2 4 6 2 2" xfId="26961"/>
    <cellStyle name="20% - Accent5 2 2 4 6 3" xfId="19275"/>
    <cellStyle name="20% - Accent5 2 2 4 6 3 2" xfId="26962"/>
    <cellStyle name="20% - Accent5 2 2 4 6 4" xfId="26963"/>
    <cellStyle name="20% - Accent5 2 2 4 7" xfId="7710"/>
    <cellStyle name="20% - Accent5 2 2 4 7 2" xfId="26964"/>
    <cellStyle name="20% - Accent5 2 2 4 8" xfId="3152"/>
    <cellStyle name="20% - Accent5 2 2 4 8 2" xfId="26965"/>
    <cellStyle name="20% - Accent5 2 2 4 9" xfId="10601"/>
    <cellStyle name="20% - Accent5 2 2 4 9 2" xfId="26966"/>
    <cellStyle name="20% - Accent5 2 2 5" xfId="190"/>
    <cellStyle name="20% - Accent5 2 2 5 10" xfId="16386"/>
    <cellStyle name="20% - Accent5 2 2 5 10 2" xfId="26967"/>
    <cellStyle name="20% - Accent5 2 2 5 11" xfId="26968"/>
    <cellStyle name="20% - Accent5 2 2 5 2" xfId="191"/>
    <cellStyle name="20% - Accent5 2 2 5 2 2" xfId="1929"/>
    <cellStyle name="20% - Accent5 2 2 5 2 2 2" xfId="9415"/>
    <cellStyle name="20% - Accent5 2 2 5 2 2 2 2" xfId="15197"/>
    <cellStyle name="20% - Accent5 2 2 5 2 2 2 2 2" xfId="26969"/>
    <cellStyle name="20% - Accent5 2 2 5 2 2 2 3" xfId="20980"/>
    <cellStyle name="20% - Accent5 2 2 5 2 2 2 3 2" xfId="26970"/>
    <cellStyle name="20% - Accent5 2 2 5 2 2 2 4" xfId="26971"/>
    <cellStyle name="20% - Accent5 2 2 5 2 2 3" xfId="6524"/>
    <cellStyle name="20% - Accent5 2 2 5 2 2 3 2" xfId="26972"/>
    <cellStyle name="20% - Accent5 2 2 5 2 2 4" xfId="12306"/>
    <cellStyle name="20% - Accent5 2 2 5 2 2 4 2" xfId="26973"/>
    <cellStyle name="20% - Accent5 2 2 5 2 2 5" xfId="18089"/>
    <cellStyle name="20% - Accent5 2 2 5 2 2 5 2" xfId="26974"/>
    <cellStyle name="20% - Accent5 2 2 5 2 2 6" xfId="26975"/>
    <cellStyle name="20% - Accent5 2 2 5 2 3" xfId="4821"/>
    <cellStyle name="20% - Accent5 2 2 5 2 3 2" xfId="13495"/>
    <cellStyle name="20% - Accent5 2 2 5 2 3 2 2" xfId="26976"/>
    <cellStyle name="20% - Accent5 2 2 5 2 3 3" xfId="19278"/>
    <cellStyle name="20% - Accent5 2 2 5 2 3 3 2" xfId="26977"/>
    <cellStyle name="20% - Accent5 2 2 5 2 3 4" xfId="26978"/>
    <cellStyle name="20% - Accent5 2 2 5 2 4" xfId="7713"/>
    <cellStyle name="20% - Accent5 2 2 5 2 4 2" xfId="26979"/>
    <cellStyle name="20% - Accent5 2 2 5 2 5" xfId="3632"/>
    <cellStyle name="20% - Accent5 2 2 5 2 5 2" xfId="26980"/>
    <cellStyle name="20% - Accent5 2 2 5 2 6" xfId="10604"/>
    <cellStyle name="20% - Accent5 2 2 5 2 6 2" xfId="26981"/>
    <cellStyle name="20% - Accent5 2 2 5 2 7" xfId="16387"/>
    <cellStyle name="20% - Accent5 2 2 5 2 7 2" xfId="26982"/>
    <cellStyle name="20% - Accent5 2 2 5 2 8" xfId="26983"/>
    <cellStyle name="20% - Accent5 2 2 5 3" xfId="988"/>
    <cellStyle name="20% - Accent5 2 2 5 3 2" xfId="2692"/>
    <cellStyle name="20% - Accent5 2 2 5 3 2 2" xfId="10178"/>
    <cellStyle name="20% - Accent5 2 2 5 3 2 2 2" xfId="15960"/>
    <cellStyle name="20% - Accent5 2 2 5 3 2 2 2 2" xfId="26984"/>
    <cellStyle name="20% - Accent5 2 2 5 3 2 2 3" xfId="21743"/>
    <cellStyle name="20% - Accent5 2 2 5 3 2 2 3 2" xfId="26985"/>
    <cellStyle name="20% - Accent5 2 2 5 3 2 2 4" xfId="26986"/>
    <cellStyle name="20% - Accent5 2 2 5 3 2 3" xfId="7287"/>
    <cellStyle name="20% - Accent5 2 2 5 3 2 3 2" xfId="26987"/>
    <cellStyle name="20% - Accent5 2 2 5 3 2 4" xfId="13069"/>
    <cellStyle name="20% - Accent5 2 2 5 3 2 4 2" xfId="26988"/>
    <cellStyle name="20% - Accent5 2 2 5 3 2 5" xfId="18852"/>
    <cellStyle name="20% - Accent5 2 2 5 3 2 5 2" xfId="26989"/>
    <cellStyle name="20% - Accent5 2 2 5 3 2 6" xfId="26990"/>
    <cellStyle name="20% - Accent5 2 2 5 3 3" xfId="5584"/>
    <cellStyle name="20% - Accent5 2 2 5 3 3 2" xfId="14258"/>
    <cellStyle name="20% - Accent5 2 2 5 3 3 2 2" xfId="26991"/>
    <cellStyle name="20% - Accent5 2 2 5 3 3 3" xfId="20041"/>
    <cellStyle name="20% - Accent5 2 2 5 3 3 3 2" xfId="26992"/>
    <cellStyle name="20% - Accent5 2 2 5 3 3 4" xfId="26993"/>
    <cellStyle name="20% - Accent5 2 2 5 3 4" xfId="8476"/>
    <cellStyle name="20% - Accent5 2 2 5 3 4 2" xfId="26994"/>
    <cellStyle name="20% - Accent5 2 2 5 3 5" xfId="4395"/>
    <cellStyle name="20% - Accent5 2 2 5 3 5 2" xfId="26995"/>
    <cellStyle name="20% - Accent5 2 2 5 3 6" xfId="11367"/>
    <cellStyle name="20% - Accent5 2 2 5 3 6 2" xfId="26996"/>
    <cellStyle name="20% - Accent5 2 2 5 3 7" xfId="17150"/>
    <cellStyle name="20% - Accent5 2 2 5 3 7 2" xfId="26997"/>
    <cellStyle name="20% - Accent5 2 2 5 3 8" xfId="26998"/>
    <cellStyle name="20% - Accent5 2 2 5 4" xfId="1928"/>
    <cellStyle name="20% - Accent5 2 2 5 4 2" xfId="6523"/>
    <cellStyle name="20% - Accent5 2 2 5 4 2 2" xfId="15196"/>
    <cellStyle name="20% - Accent5 2 2 5 4 2 2 2" xfId="26999"/>
    <cellStyle name="20% - Accent5 2 2 5 4 2 3" xfId="20979"/>
    <cellStyle name="20% - Accent5 2 2 5 4 2 3 2" xfId="27000"/>
    <cellStyle name="20% - Accent5 2 2 5 4 2 4" xfId="27001"/>
    <cellStyle name="20% - Accent5 2 2 5 4 3" xfId="9414"/>
    <cellStyle name="20% - Accent5 2 2 5 4 3 2" xfId="27002"/>
    <cellStyle name="20% - Accent5 2 2 5 4 4" xfId="3631"/>
    <cellStyle name="20% - Accent5 2 2 5 4 4 2" xfId="27003"/>
    <cellStyle name="20% - Accent5 2 2 5 4 5" xfId="12305"/>
    <cellStyle name="20% - Accent5 2 2 5 4 5 2" xfId="27004"/>
    <cellStyle name="20% - Accent5 2 2 5 4 6" xfId="18088"/>
    <cellStyle name="20% - Accent5 2 2 5 4 6 2" xfId="27005"/>
    <cellStyle name="20% - Accent5 2 2 5 4 7" xfId="27006"/>
    <cellStyle name="20% - Accent5 2 2 5 5" xfId="1450"/>
    <cellStyle name="20% - Accent5 2 2 5 5 2" xfId="8936"/>
    <cellStyle name="20% - Accent5 2 2 5 5 2 2" xfId="14718"/>
    <cellStyle name="20% - Accent5 2 2 5 5 2 2 2" xfId="27007"/>
    <cellStyle name="20% - Accent5 2 2 5 5 2 3" xfId="20501"/>
    <cellStyle name="20% - Accent5 2 2 5 5 2 3 2" xfId="27008"/>
    <cellStyle name="20% - Accent5 2 2 5 5 2 4" xfId="27009"/>
    <cellStyle name="20% - Accent5 2 2 5 5 3" xfId="6045"/>
    <cellStyle name="20% - Accent5 2 2 5 5 3 2" xfId="27010"/>
    <cellStyle name="20% - Accent5 2 2 5 5 4" xfId="11827"/>
    <cellStyle name="20% - Accent5 2 2 5 5 4 2" xfId="27011"/>
    <cellStyle name="20% - Accent5 2 2 5 5 5" xfId="17610"/>
    <cellStyle name="20% - Accent5 2 2 5 5 5 2" xfId="27012"/>
    <cellStyle name="20% - Accent5 2 2 5 5 6" xfId="27013"/>
    <cellStyle name="20% - Accent5 2 2 5 6" xfId="4820"/>
    <cellStyle name="20% - Accent5 2 2 5 6 2" xfId="13494"/>
    <cellStyle name="20% - Accent5 2 2 5 6 2 2" xfId="27014"/>
    <cellStyle name="20% - Accent5 2 2 5 6 3" xfId="19277"/>
    <cellStyle name="20% - Accent5 2 2 5 6 3 2" xfId="27015"/>
    <cellStyle name="20% - Accent5 2 2 5 6 4" xfId="27016"/>
    <cellStyle name="20% - Accent5 2 2 5 7" xfId="7712"/>
    <cellStyle name="20% - Accent5 2 2 5 7 2" xfId="27017"/>
    <cellStyle name="20% - Accent5 2 2 5 8" xfId="3153"/>
    <cellStyle name="20% - Accent5 2 2 5 8 2" xfId="27018"/>
    <cellStyle name="20% - Accent5 2 2 5 9" xfId="10603"/>
    <cellStyle name="20% - Accent5 2 2 5 9 2" xfId="27019"/>
    <cellStyle name="20% - Accent5 2 2 6" xfId="192"/>
    <cellStyle name="20% - Accent5 2 2 6 2" xfId="1930"/>
    <cellStyle name="20% - Accent5 2 2 6 2 2" xfId="6525"/>
    <cellStyle name="20% - Accent5 2 2 6 2 2 2" xfId="15198"/>
    <cellStyle name="20% - Accent5 2 2 6 2 2 2 2" xfId="27020"/>
    <cellStyle name="20% - Accent5 2 2 6 2 2 3" xfId="20981"/>
    <cellStyle name="20% - Accent5 2 2 6 2 2 3 2" xfId="27021"/>
    <cellStyle name="20% - Accent5 2 2 6 2 2 4" xfId="27022"/>
    <cellStyle name="20% - Accent5 2 2 6 2 3" xfId="9416"/>
    <cellStyle name="20% - Accent5 2 2 6 2 3 2" xfId="27023"/>
    <cellStyle name="20% - Accent5 2 2 6 2 4" xfId="3633"/>
    <cellStyle name="20% - Accent5 2 2 6 2 4 2" xfId="27024"/>
    <cellStyle name="20% - Accent5 2 2 6 2 5" xfId="12307"/>
    <cellStyle name="20% - Accent5 2 2 6 2 5 2" xfId="27025"/>
    <cellStyle name="20% - Accent5 2 2 6 2 6" xfId="18090"/>
    <cellStyle name="20% - Accent5 2 2 6 2 6 2" xfId="27026"/>
    <cellStyle name="20% - Accent5 2 2 6 2 7" xfId="27027"/>
    <cellStyle name="20% - Accent5 2 2 6 3" xfId="1441"/>
    <cellStyle name="20% - Accent5 2 2 6 3 2" xfId="8927"/>
    <cellStyle name="20% - Accent5 2 2 6 3 2 2" xfId="14709"/>
    <cellStyle name="20% - Accent5 2 2 6 3 2 2 2" xfId="27028"/>
    <cellStyle name="20% - Accent5 2 2 6 3 2 3" xfId="20492"/>
    <cellStyle name="20% - Accent5 2 2 6 3 2 3 2" xfId="27029"/>
    <cellStyle name="20% - Accent5 2 2 6 3 2 4" xfId="27030"/>
    <cellStyle name="20% - Accent5 2 2 6 3 3" xfId="6036"/>
    <cellStyle name="20% - Accent5 2 2 6 3 3 2" xfId="27031"/>
    <cellStyle name="20% - Accent5 2 2 6 3 4" xfId="11818"/>
    <cellStyle name="20% - Accent5 2 2 6 3 4 2" xfId="27032"/>
    <cellStyle name="20% - Accent5 2 2 6 3 5" xfId="17601"/>
    <cellStyle name="20% - Accent5 2 2 6 3 5 2" xfId="27033"/>
    <cellStyle name="20% - Accent5 2 2 6 3 6" xfId="27034"/>
    <cellStyle name="20% - Accent5 2 2 6 4" xfId="4822"/>
    <cellStyle name="20% - Accent5 2 2 6 4 2" xfId="13496"/>
    <cellStyle name="20% - Accent5 2 2 6 4 2 2" xfId="27035"/>
    <cellStyle name="20% - Accent5 2 2 6 4 3" xfId="19279"/>
    <cellStyle name="20% - Accent5 2 2 6 4 3 2" xfId="27036"/>
    <cellStyle name="20% - Accent5 2 2 6 4 4" xfId="27037"/>
    <cellStyle name="20% - Accent5 2 2 6 5" xfId="7714"/>
    <cellStyle name="20% - Accent5 2 2 6 5 2" xfId="27038"/>
    <cellStyle name="20% - Accent5 2 2 6 6" xfId="3144"/>
    <cellStyle name="20% - Accent5 2 2 6 6 2" xfId="27039"/>
    <cellStyle name="20% - Accent5 2 2 6 7" xfId="10605"/>
    <cellStyle name="20% - Accent5 2 2 6 7 2" xfId="27040"/>
    <cellStyle name="20% - Accent5 2 2 6 8" xfId="16388"/>
    <cellStyle name="20% - Accent5 2 2 6 8 2" xfId="27041"/>
    <cellStyle name="20% - Accent5 2 2 6 9" xfId="27042"/>
    <cellStyle name="20% - Accent5 2 2 7" xfId="866"/>
    <cellStyle name="20% - Accent5 2 2 7 2" xfId="2572"/>
    <cellStyle name="20% - Accent5 2 2 7 2 2" xfId="10058"/>
    <cellStyle name="20% - Accent5 2 2 7 2 2 2" xfId="15840"/>
    <cellStyle name="20% - Accent5 2 2 7 2 2 2 2" xfId="27043"/>
    <cellStyle name="20% - Accent5 2 2 7 2 2 3" xfId="21623"/>
    <cellStyle name="20% - Accent5 2 2 7 2 2 3 2" xfId="27044"/>
    <cellStyle name="20% - Accent5 2 2 7 2 2 4" xfId="27045"/>
    <cellStyle name="20% - Accent5 2 2 7 2 3" xfId="7167"/>
    <cellStyle name="20% - Accent5 2 2 7 2 3 2" xfId="27046"/>
    <cellStyle name="20% - Accent5 2 2 7 2 4" xfId="12949"/>
    <cellStyle name="20% - Accent5 2 2 7 2 4 2" xfId="27047"/>
    <cellStyle name="20% - Accent5 2 2 7 2 5" xfId="18732"/>
    <cellStyle name="20% - Accent5 2 2 7 2 5 2" xfId="27048"/>
    <cellStyle name="20% - Accent5 2 2 7 2 6" xfId="27049"/>
    <cellStyle name="20% - Accent5 2 2 7 3" xfId="5464"/>
    <cellStyle name="20% - Accent5 2 2 7 3 2" xfId="14138"/>
    <cellStyle name="20% - Accent5 2 2 7 3 2 2" xfId="27050"/>
    <cellStyle name="20% - Accent5 2 2 7 3 3" xfId="19921"/>
    <cellStyle name="20% - Accent5 2 2 7 3 3 2" xfId="27051"/>
    <cellStyle name="20% - Accent5 2 2 7 3 4" xfId="27052"/>
    <cellStyle name="20% - Accent5 2 2 7 4" xfId="8356"/>
    <cellStyle name="20% - Accent5 2 2 7 4 2" xfId="27053"/>
    <cellStyle name="20% - Accent5 2 2 7 5" xfId="4275"/>
    <cellStyle name="20% - Accent5 2 2 7 5 2" xfId="27054"/>
    <cellStyle name="20% - Accent5 2 2 7 6" xfId="11247"/>
    <cellStyle name="20% - Accent5 2 2 7 6 2" xfId="27055"/>
    <cellStyle name="20% - Accent5 2 2 7 7" xfId="17030"/>
    <cellStyle name="20% - Accent5 2 2 7 7 2" xfId="27056"/>
    <cellStyle name="20% - Accent5 2 2 7 8" xfId="27057"/>
    <cellStyle name="20% - Accent5 2 2 8" xfId="1911"/>
    <cellStyle name="20% - Accent5 2 2 8 2" xfId="6506"/>
    <cellStyle name="20% - Accent5 2 2 8 2 2" xfId="15179"/>
    <cellStyle name="20% - Accent5 2 2 8 2 2 2" xfId="27058"/>
    <cellStyle name="20% - Accent5 2 2 8 2 3" xfId="20962"/>
    <cellStyle name="20% - Accent5 2 2 8 2 3 2" xfId="27059"/>
    <cellStyle name="20% - Accent5 2 2 8 2 4" xfId="27060"/>
    <cellStyle name="20% - Accent5 2 2 8 3" xfId="9397"/>
    <cellStyle name="20% - Accent5 2 2 8 3 2" xfId="27061"/>
    <cellStyle name="20% - Accent5 2 2 8 4" xfId="3614"/>
    <cellStyle name="20% - Accent5 2 2 8 4 2" xfId="27062"/>
    <cellStyle name="20% - Accent5 2 2 8 5" xfId="12288"/>
    <cellStyle name="20% - Accent5 2 2 8 5 2" xfId="27063"/>
    <cellStyle name="20% - Accent5 2 2 8 6" xfId="18071"/>
    <cellStyle name="20% - Accent5 2 2 8 6 2" xfId="27064"/>
    <cellStyle name="20% - Accent5 2 2 8 7" xfId="27065"/>
    <cellStyle name="20% - Accent5 2 2 9" xfId="1299"/>
    <cellStyle name="20% - Accent5 2 2 9 2" xfId="8785"/>
    <cellStyle name="20% - Accent5 2 2 9 2 2" xfId="14567"/>
    <cellStyle name="20% - Accent5 2 2 9 2 2 2" xfId="27066"/>
    <cellStyle name="20% - Accent5 2 2 9 2 3" xfId="20350"/>
    <cellStyle name="20% - Accent5 2 2 9 2 3 2" xfId="27067"/>
    <cellStyle name="20% - Accent5 2 2 9 2 4" xfId="27068"/>
    <cellStyle name="20% - Accent5 2 2 9 3" xfId="5894"/>
    <cellStyle name="20% - Accent5 2 2 9 3 2" xfId="27069"/>
    <cellStyle name="20% - Accent5 2 2 9 4" xfId="11676"/>
    <cellStyle name="20% - Accent5 2 2 9 4 2" xfId="27070"/>
    <cellStyle name="20% - Accent5 2 2 9 5" xfId="17459"/>
    <cellStyle name="20% - Accent5 2 2 9 5 2" xfId="27071"/>
    <cellStyle name="20% - Accent5 2 2 9 6" xfId="27072"/>
    <cellStyle name="20% - Accent5 2 3" xfId="193"/>
    <cellStyle name="20% - Accent5 2 3 10" xfId="7715"/>
    <cellStyle name="20% - Accent5 2 3 10 2" xfId="27073"/>
    <cellStyle name="20% - Accent5 2 3 11" xfId="3004"/>
    <cellStyle name="20% - Accent5 2 3 11 2" xfId="27074"/>
    <cellStyle name="20% - Accent5 2 3 12" xfId="10606"/>
    <cellStyle name="20% - Accent5 2 3 12 2" xfId="27075"/>
    <cellStyle name="20% - Accent5 2 3 13" xfId="16389"/>
    <cellStyle name="20% - Accent5 2 3 13 2" xfId="27076"/>
    <cellStyle name="20% - Accent5 2 3 14" xfId="27077"/>
    <cellStyle name="20% - Accent5 2 3 2" xfId="194"/>
    <cellStyle name="20% - Accent5 2 3 2 10" xfId="10607"/>
    <cellStyle name="20% - Accent5 2 3 2 10 2" xfId="27078"/>
    <cellStyle name="20% - Accent5 2 3 2 11" xfId="16390"/>
    <cellStyle name="20% - Accent5 2 3 2 11 2" xfId="27079"/>
    <cellStyle name="20% - Accent5 2 3 2 12" xfId="27080"/>
    <cellStyle name="20% - Accent5 2 3 2 2" xfId="195"/>
    <cellStyle name="20% - Accent5 2 3 2 2 10" xfId="16391"/>
    <cellStyle name="20% - Accent5 2 3 2 2 10 2" xfId="27081"/>
    <cellStyle name="20% - Accent5 2 3 2 2 11" xfId="27082"/>
    <cellStyle name="20% - Accent5 2 3 2 2 2" xfId="196"/>
    <cellStyle name="20% - Accent5 2 3 2 2 2 2" xfId="1934"/>
    <cellStyle name="20% - Accent5 2 3 2 2 2 2 2" xfId="9420"/>
    <cellStyle name="20% - Accent5 2 3 2 2 2 2 2 2" xfId="15202"/>
    <cellStyle name="20% - Accent5 2 3 2 2 2 2 2 2 2" xfId="27083"/>
    <cellStyle name="20% - Accent5 2 3 2 2 2 2 2 3" xfId="20985"/>
    <cellStyle name="20% - Accent5 2 3 2 2 2 2 2 3 2" xfId="27084"/>
    <cellStyle name="20% - Accent5 2 3 2 2 2 2 2 4" xfId="27085"/>
    <cellStyle name="20% - Accent5 2 3 2 2 2 2 3" xfId="6529"/>
    <cellStyle name="20% - Accent5 2 3 2 2 2 2 3 2" xfId="27086"/>
    <cellStyle name="20% - Accent5 2 3 2 2 2 2 4" xfId="12311"/>
    <cellStyle name="20% - Accent5 2 3 2 2 2 2 4 2" xfId="27087"/>
    <cellStyle name="20% - Accent5 2 3 2 2 2 2 5" xfId="18094"/>
    <cellStyle name="20% - Accent5 2 3 2 2 2 2 5 2" xfId="27088"/>
    <cellStyle name="20% - Accent5 2 3 2 2 2 2 6" xfId="27089"/>
    <cellStyle name="20% - Accent5 2 3 2 2 2 3" xfId="4826"/>
    <cellStyle name="20% - Accent5 2 3 2 2 2 3 2" xfId="13500"/>
    <cellStyle name="20% - Accent5 2 3 2 2 2 3 2 2" xfId="27090"/>
    <cellStyle name="20% - Accent5 2 3 2 2 2 3 3" xfId="19283"/>
    <cellStyle name="20% - Accent5 2 3 2 2 2 3 3 2" xfId="27091"/>
    <cellStyle name="20% - Accent5 2 3 2 2 2 3 4" xfId="27092"/>
    <cellStyle name="20% - Accent5 2 3 2 2 2 4" xfId="7718"/>
    <cellStyle name="20% - Accent5 2 3 2 2 2 4 2" xfId="27093"/>
    <cellStyle name="20% - Accent5 2 3 2 2 2 5" xfId="3637"/>
    <cellStyle name="20% - Accent5 2 3 2 2 2 5 2" xfId="27094"/>
    <cellStyle name="20% - Accent5 2 3 2 2 2 6" xfId="10609"/>
    <cellStyle name="20% - Accent5 2 3 2 2 2 6 2" xfId="27095"/>
    <cellStyle name="20% - Accent5 2 3 2 2 2 7" xfId="16392"/>
    <cellStyle name="20% - Accent5 2 3 2 2 2 7 2" xfId="27096"/>
    <cellStyle name="20% - Accent5 2 3 2 2 2 8" xfId="27097"/>
    <cellStyle name="20% - Accent5 2 3 2 2 3" xfId="990"/>
    <cellStyle name="20% - Accent5 2 3 2 2 3 2" xfId="2694"/>
    <cellStyle name="20% - Accent5 2 3 2 2 3 2 2" xfId="10180"/>
    <cellStyle name="20% - Accent5 2 3 2 2 3 2 2 2" xfId="15962"/>
    <cellStyle name="20% - Accent5 2 3 2 2 3 2 2 2 2" xfId="27098"/>
    <cellStyle name="20% - Accent5 2 3 2 2 3 2 2 3" xfId="21745"/>
    <cellStyle name="20% - Accent5 2 3 2 2 3 2 2 3 2" xfId="27099"/>
    <cellStyle name="20% - Accent5 2 3 2 2 3 2 2 4" xfId="27100"/>
    <cellStyle name="20% - Accent5 2 3 2 2 3 2 3" xfId="7289"/>
    <cellStyle name="20% - Accent5 2 3 2 2 3 2 3 2" xfId="27101"/>
    <cellStyle name="20% - Accent5 2 3 2 2 3 2 4" xfId="13071"/>
    <cellStyle name="20% - Accent5 2 3 2 2 3 2 4 2" xfId="27102"/>
    <cellStyle name="20% - Accent5 2 3 2 2 3 2 5" xfId="18854"/>
    <cellStyle name="20% - Accent5 2 3 2 2 3 2 5 2" xfId="27103"/>
    <cellStyle name="20% - Accent5 2 3 2 2 3 2 6" xfId="27104"/>
    <cellStyle name="20% - Accent5 2 3 2 2 3 3" xfId="5586"/>
    <cellStyle name="20% - Accent5 2 3 2 2 3 3 2" xfId="14260"/>
    <cellStyle name="20% - Accent5 2 3 2 2 3 3 2 2" xfId="27105"/>
    <cellStyle name="20% - Accent5 2 3 2 2 3 3 3" xfId="20043"/>
    <cellStyle name="20% - Accent5 2 3 2 2 3 3 3 2" xfId="27106"/>
    <cellStyle name="20% - Accent5 2 3 2 2 3 3 4" xfId="27107"/>
    <cellStyle name="20% - Accent5 2 3 2 2 3 4" xfId="8478"/>
    <cellStyle name="20% - Accent5 2 3 2 2 3 4 2" xfId="27108"/>
    <cellStyle name="20% - Accent5 2 3 2 2 3 5" xfId="4397"/>
    <cellStyle name="20% - Accent5 2 3 2 2 3 5 2" xfId="27109"/>
    <cellStyle name="20% - Accent5 2 3 2 2 3 6" xfId="11369"/>
    <cellStyle name="20% - Accent5 2 3 2 2 3 6 2" xfId="27110"/>
    <cellStyle name="20% - Accent5 2 3 2 2 3 7" xfId="17152"/>
    <cellStyle name="20% - Accent5 2 3 2 2 3 7 2" xfId="27111"/>
    <cellStyle name="20% - Accent5 2 3 2 2 3 8" xfId="27112"/>
    <cellStyle name="20% - Accent5 2 3 2 2 4" xfId="1933"/>
    <cellStyle name="20% - Accent5 2 3 2 2 4 2" xfId="6528"/>
    <cellStyle name="20% - Accent5 2 3 2 2 4 2 2" xfId="15201"/>
    <cellStyle name="20% - Accent5 2 3 2 2 4 2 2 2" xfId="27113"/>
    <cellStyle name="20% - Accent5 2 3 2 2 4 2 3" xfId="20984"/>
    <cellStyle name="20% - Accent5 2 3 2 2 4 2 3 2" xfId="27114"/>
    <cellStyle name="20% - Accent5 2 3 2 2 4 2 4" xfId="27115"/>
    <cellStyle name="20% - Accent5 2 3 2 2 4 3" xfId="9419"/>
    <cellStyle name="20% - Accent5 2 3 2 2 4 3 2" xfId="27116"/>
    <cellStyle name="20% - Accent5 2 3 2 2 4 4" xfId="3636"/>
    <cellStyle name="20% - Accent5 2 3 2 2 4 4 2" xfId="27117"/>
    <cellStyle name="20% - Accent5 2 3 2 2 4 5" xfId="12310"/>
    <cellStyle name="20% - Accent5 2 3 2 2 4 5 2" xfId="27118"/>
    <cellStyle name="20% - Accent5 2 3 2 2 4 6" xfId="18093"/>
    <cellStyle name="20% - Accent5 2 3 2 2 4 6 2" xfId="27119"/>
    <cellStyle name="20% - Accent5 2 3 2 2 4 7" xfId="27120"/>
    <cellStyle name="20% - Accent5 2 3 2 2 5" xfId="1453"/>
    <cellStyle name="20% - Accent5 2 3 2 2 5 2" xfId="8939"/>
    <cellStyle name="20% - Accent5 2 3 2 2 5 2 2" xfId="14721"/>
    <cellStyle name="20% - Accent5 2 3 2 2 5 2 2 2" xfId="27121"/>
    <cellStyle name="20% - Accent5 2 3 2 2 5 2 3" xfId="20504"/>
    <cellStyle name="20% - Accent5 2 3 2 2 5 2 3 2" xfId="27122"/>
    <cellStyle name="20% - Accent5 2 3 2 2 5 2 4" xfId="27123"/>
    <cellStyle name="20% - Accent5 2 3 2 2 5 3" xfId="6048"/>
    <cellStyle name="20% - Accent5 2 3 2 2 5 3 2" xfId="27124"/>
    <cellStyle name="20% - Accent5 2 3 2 2 5 4" xfId="11830"/>
    <cellStyle name="20% - Accent5 2 3 2 2 5 4 2" xfId="27125"/>
    <cellStyle name="20% - Accent5 2 3 2 2 5 5" xfId="17613"/>
    <cellStyle name="20% - Accent5 2 3 2 2 5 5 2" xfId="27126"/>
    <cellStyle name="20% - Accent5 2 3 2 2 5 6" xfId="27127"/>
    <cellStyle name="20% - Accent5 2 3 2 2 6" xfId="4825"/>
    <cellStyle name="20% - Accent5 2 3 2 2 6 2" xfId="13499"/>
    <cellStyle name="20% - Accent5 2 3 2 2 6 2 2" xfId="27128"/>
    <cellStyle name="20% - Accent5 2 3 2 2 6 3" xfId="19282"/>
    <cellStyle name="20% - Accent5 2 3 2 2 6 3 2" xfId="27129"/>
    <cellStyle name="20% - Accent5 2 3 2 2 6 4" xfId="27130"/>
    <cellStyle name="20% - Accent5 2 3 2 2 7" xfId="7717"/>
    <cellStyle name="20% - Accent5 2 3 2 2 7 2" xfId="27131"/>
    <cellStyle name="20% - Accent5 2 3 2 2 8" xfId="3156"/>
    <cellStyle name="20% - Accent5 2 3 2 2 8 2" xfId="27132"/>
    <cellStyle name="20% - Accent5 2 3 2 2 9" xfId="10608"/>
    <cellStyle name="20% - Accent5 2 3 2 2 9 2" xfId="27133"/>
    <cellStyle name="20% - Accent5 2 3 2 3" xfId="197"/>
    <cellStyle name="20% - Accent5 2 3 2 3 2" xfId="1935"/>
    <cellStyle name="20% - Accent5 2 3 2 3 2 2" xfId="9421"/>
    <cellStyle name="20% - Accent5 2 3 2 3 2 2 2" xfId="15203"/>
    <cellStyle name="20% - Accent5 2 3 2 3 2 2 2 2" xfId="27134"/>
    <cellStyle name="20% - Accent5 2 3 2 3 2 2 3" xfId="20986"/>
    <cellStyle name="20% - Accent5 2 3 2 3 2 2 3 2" xfId="27135"/>
    <cellStyle name="20% - Accent5 2 3 2 3 2 2 4" xfId="27136"/>
    <cellStyle name="20% - Accent5 2 3 2 3 2 3" xfId="6530"/>
    <cellStyle name="20% - Accent5 2 3 2 3 2 3 2" xfId="27137"/>
    <cellStyle name="20% - Accent5 2 3 2 3 2 4" xfId="12312"/>
    <cellStyle name="20% - Accent5 2 3 2 3 2 4 2" xfId="27138"/>
    <cellStyle name="20% - Accent5 2 3 2 3 2 5" xfId="18095"/>
    <cellStyle name="20% - Accent5 2 3 2 3 2 5 2" xfId="27139"/>
    <cellStyle name="20% - Accent5 2 3 2 3 2 6" xfId="27140"/>
    <cellStyle name="20% - Accent5 2 3 2 3 3" xfId="4827"/>
    <cellStyle name="20% - Accent5 2 3 2 3 3 2" xfId="13501"/>
    <cellStyle name="20% - Accent5 2 3 2 3 3 2 2" xfId="27141"/>
    <cellStyle name="20% - Accent5 2 3 2 3 3 3" xfId="19284"/>
    <cellStyle name="20% - Accent5 2 3 2 3 3 3 2" xfId="27142"/>
    <cellStyle name="20% - Accent5 2 3 2 3 3 4" xfId="27143"/>
    <cellStyle name="20% - Accent5 2 3 2 3 4" xfId="7719"/>
    <cellStyle name="20% - Accent5 2 3 2 3 4 2" xfId="27144"/>
    <cellStyle name="20% - Accent5 2 3 2 3 5" xfId="3638"/>
    <cellStyle name="20% - Accent5 2 3 2 3 5 2" xfId="27145"/>
    <cellStyle name="20% - Accent5 2 3 2 3 6" xfId="10610"/>
    <cellStyle name="20% - Accent5 2 3 2 3 6 2" xfId="27146"/>
    <cellStyle name="20% - Accent5 2 3 2 3 7" xfId="16393"/>
    <cellStyle name="20% - Accent5 2 3 2 3 7 2" xfId="27147"/>
    <cellStyle name="20% - Accent5 2 3 2 3 8" xfId="27148"/>
    <cellStyle name="20% - Accent5 2 3 2 4" xfId="989"/>
    <cellStyle name="20% - Accent5 2 3 2 4 2" xfId="2693"/>
    <cellStyle name="20% - Accent5 2 3 2 4 2 2" xfId="10179"/>
    <cellStyle name="20% - Accent5 2 3 2 4 2 2 2" xfId="15961"/>
    <cellStyle name="20% - Accent5 2 3 2 4 2 2 2 2" xfId="27149"/>
    <cellStyle name="20% - Accent5 2 3 2 4 2 2 3" xfId="21744"/>
    <cellStyle name="20% - Accent5 2 3 2 4 2 2 3 2" xfId="27150"/>
    <cellStyle name="20% - Accent5 2 3 2 4 2 2 4" xfId="27151"/>
    <cellStyle name="20% - Accent5 2 3 2 4 2 3" xfId="7288"/>
    <cellStyle name="20% - Accent5 2 3 2 4 2 3 2" xfId="27152"/>
    <cellStyle name="20% - Accent5 2 3 2 4 2 4" xfId="13070"/>
    <cellStyle name="20% - Accent5 2 3 2 4 2 4 2" xfId="27153"/>
    <cellStyle name="20% - Accent5 2 3 2 4 2 5" xfId="18853"/>
    <cellStyle name="20% - Accent5 2 3 2 4 2 5 2" xfId="27154"/>
    <cellStyle name="20% - Accent5 2 3 2 4 2 6" xfId="27155"/>
    <cellStyle name="20% - Accent5 2 3 2 4 3" xfId="5585"/>
    <cellStyle name="20% - Accent5 2 3 2 4 3 2" xfId="14259"/>
    <cellStyle name="20% - Accent5 2 3 2 4 3 2 2" xfId="27156"/>
    <cellStyle name="20% - Accent5 2 3 2 4 3 3" xfId="20042"/>
    <cellStyle name="20% - Accent5 2 3 2 4 3 3 2" xfId="27157"/>
    <cellStyle name="20% - Accent5 2 3 2 4 3 4" xfId="27158"/>
    <cellStyle name="20% - Accent5 2 3 2 4 4" xfId="8477"/>
    <cellStyle name="20% - Accent5 2 3 2 4 4 2" xfId="27159"/>
    <cellStyle name="20% - Accent5 2 3 2 4 5" xfId="4396"/>
    <cellStyle name="20% - Accent5 2 3 2 4 5 2" xfId="27160"/>
    <cellStyle name="20% - Accent5 2 3 2 4 6" xfId="11368"/>
    <cellStyle name="20% - Accent5 2 3 2 4 6 2" xfId="27161"/>
    <cellStyle name="20% - Accent5 2 3 2 4 7" xfId="17151"/>
    <cellStyle name="20% - Accent5 2 3 2 4 7 2" xfId="27162"/>
    <cellStyle name="20% - Accent5 2 3 2 4 8" xfId="27163"/>
    <cellStyle name="20% - Accent5 2 3 2 5" xfId="1932"/>
    <cellStyle name="20% - Accent5 2 3 2 5 2" xfId="6527"/>
    <cellStyle name="20% - Accent5 2 3 2 5 2 2" xfId="15200"/>
    <cellStyle name="20% - Accent5 2 3 2 5 2 2 2" xfId="27164"/>
    <cellStyle name="20% - Accent5 2 3 2 5 2 3" xfId="20983"/>
    <cellStyle name="20% - Accent5 2 3 2 5 2 3 2" xfId="27165"/>
    <cellStyle name="20% - Accent5 2 3 2 5 2 4" xfId="27166"/>
    <cellStyle name="20% - Accent5 2 3 2 5 3" xfId="9418"/>
    <cellStyle name="20% - Accent5 2 3 2 5 3 2" xfId="27167"/>
    <cellStyle name="20% - Accent5 2 3 2 5 4" xfId="3635"/>
    <cellStyle name="20% - Accent5 2 3 2 5 4 2" xfId="27168"/>
    <cellStyle name="20% - Accent5 2 3 2 5 5" xfId="12309"/>
    <cellStyle name="20% - Accent5 2 3 2 5 5 2" xfId="27169"/>
    <cellStyle name="20% - Accent5 2 3 2 5 6" xfId="18092"/>
    <cellStyle name="20% - Accent5 2 3 2 5 6 2" xfId="27170"/>
    <cellStyle name="20% - Accent5 2 3 2 5 7" xfId="27171"/>
    <cellStyle name="20% - Accent5 2 3 2 6" xfId="1452"/>
    <cellStyle name="20% - Accent5 2 3 2 6 2" xfId="8938"/>
    <cellStyle name="20% - Accent5 2 3 2 6 2 2" xfId="14720"/>
    <cellStyle name="20% - Accent5 2 3 2 6 2 2 2" xfId="27172"/>
    <cellStyle name="20% - Accent5 2 3 2 6 2 3" xfId="20503"/>
    <cellStyle name="20% - Accent5 2 3 2 6 2 3 2" xfId="27173"/>
    <cellStyle name="20% - Accent5 2 3 2 6 2 4" xfId="27174"/>
    <cellStyle name="20% - Accent5 2 3 2 6 3" xfId="6047"/>
    <cellStyle name="20% - Accent5 2 3 2 6 3 2" xfId="27175"/>
    <cellStyle name="20% - Accent5 2 3 2 6 4" xfId="11829"/>
    <cellStyle name="20% - Accent5 2 3 2 6 4 2" xfId="27176"/>
    <cellStyle name="20% - Accent5 2 3 2 6 5" xfId="17612"/>
    <cellStyle name="20% - Accent5 2 3 2 6 5 2" xfId="27177"/>
    <cellStyle name="20% - Accent5 2 3 2 6 6" xfId="27178"/>
    <cellStyle name="20% - Accent5 2 3 2 7" xfId="4824"/>
    <cellStyle name="20% - Accent5 2 3 2 7 2" xfId="13498"/>
    <cellStyle name="20% - Accent5 2 3 2 7 2 2" xfId="27179"/>
    <cellStyle name="20% - Accent5 2 3 2 7 3" xfId="19281"/>
    <cellStyle name="20% - Accent5 2 3 2 7 3 2" xfId="27180"/>
    <cellStyle name="20% - Accent5 2 3 2 7 4" xfId="27181"/>
    <cellStyle name="20% - Accent5 2 3 2 8" xfId="7716"/>
    <cellStyle name="20% - Accent5 2 3 2 8 2" xfId="27182"/>
    <cellStyle name="20% - Accent5 2 3 2 9" xfId="3155"/>
    <cellStyle name="20% - Accent5 2 3 2 9 2" xfId="27183"/>
    <cellStyle name="20% - Accent5 2 3 3" xfId="198"/>
    <cellStyle name="20% - Accent5 2 3 3 10" xfId="16394"/>
    <cellStyle name="20% - Accent5 2 3 3 10 2" xfId="27184"/>
    <cellStyle name="20% - Accent5 2 3 3 11" xfId="27185"/>
    <cellStyle name="20% - Accent5 2 3 3 2" xfId="199"/>
    <cellStyle name="20% - Accent5 2 3 3 2 2" xfId="1937"/>
    <cellStyle name="20% - Accent5 2 3 3 2 2 2" xfId="9423"/>
    <cellStyle name="20% - Accent5 2 3 3 2 2 2 2" xfId="15205"/>
    <cellStyle name="20% - Accent5 2 3 3 2 2 2 2 2" xfId="27186"/>
    <cellStyle name="20% - Accent5 2 3 3 2 2 2 3" xfId="20988"/>
    <cellStyle name="20% - Accent5 2 3 3 2 2 2 3 2" xfId="27187"/>
    <cellStyle name="20% - Accent5 2 3 3 2 2 2 4" xfId="27188"/>
    <cellStyle name="20% - Accent5 2 3 3 2 2 3" xfId="6532"/>
    <cellStyle name="20% - Accent5 2 3 3 2 2 3 2" xfId="27189"/>
    <cellStyle name="20% - Accent5 2 3 3 2 2 4" xfId="12314"/>
    <cellStyle name="20% - Accent5 2 3 3 2 2 4 2" xfId="27190"/>
    <cellStyle name="20% - Accent5 2 3 3 2 2 5" xfId="18097"/>
    <cellStyle name="20% - Accent5 2 3 3 2 2 5 2" xfId="27191"/>
    <cellStyle name="20% - Accent5 2 3 3 2 2 6" xfId="27192"/>
    <cellStyle name="20% - Accent5 2 3 3 2 3" xfId="4829"/>
    <cellStyle name="20% - Accent5 2 3 3 2 3 2" xfId="13503"/>
    <cellStyle name="20% - Accent5 2 3 3 2 3 2 2" xfId="27193"/>
    <cellStyle name="20% - Accent5 2 3 3 2 3 3" xfId="19286"/>
    <cellStyle name="20% - Accent5 2 3 3 2 3 3 2" xfId="27194"/>
    <cellStyle name="20% - Accent5 2 3 3 2 3 4" xfId="27195"/>
    <cellStyle name="20% - Accent5 2 3 3 2 4" xfId="7721"/>
    <cellStyle name="20% - Accent5 2 3 3 2 4 2" xfId="27196"/>
    <cellStyle name="20% - Accent5 2 3 3 2 5" xfId="3640"/>
    <cellStyle name="20% - Accent5 2 3 3 2 5 2" xfId="27197"/>
    <cellStyle name="20% - Accent5 2 3 3 2 6" xfId="10612"/>
    <cellStyle name="20% - Accent5 2 3 3 2 6 2" xfId="27198"/>
    <cellStyle name="20% - Accent5 2 3 3 2 7" xfId="16395"/>
    <cellStyle name="20% - Accent5 2 3 3 2 7 2" xfId="27199"/>
    <cellStyle name="20% - Accent5 2 3 3 2 8" xfId="27200"/>
    <cellStyle name="20% - Accent5 2 3 3 3" xfId="991"/>
    <cellStyle name="20% - Accent5 2 3 3 3 2" xfId="2695"/>
    <cellStyle name="20% - Accent5 2 3 3 3 2 2" xfId="10181"/>
    <cellStyle name="20% - Accent5 2 3 3 3 2 2 2" xfId="15963"/>
    <cellStyle name="20% - Accent5 2 3 3 3 2 2 2 2" xfId="27201"/>
    <cellStyle name="20% - Accent5 2 3 3 3 2 2 3" xfId="21746"/>
    <cellStyle name="20% - Accent5 2 3 3 3 2 2 3 2" xfId="27202"/>
    <cellStyle name="20% - Accent5 2 3 3 3 2 2 4" xfId="27203"/>
    <cellStyle name="20% - Accent5 2 3 3 3 2 3" xfId="7290"/>
    <cellStyle name="20% - Accent5 2 3 3 3 2 3 2" xfId="27204"/>
    <cellStyle name="20% - Accent5 2 3 3 3 2 4" xfId="13072"/>
    <cellStyle name="20% - Accent5 2 3 3 3 2 4 2" xfId="27205"/>
    <cellStyle name="20% - Accent5 2 3 3 3 2 5" xfId="18855"/>
    <cellStyle name="20% - Accent5 2 3 3 3 2 5 2" xfId="27206"/>
    <cellStyle name="20% - Accent5 2 3 3 3 2 6" xfId="27207"/>
    <cellStyle name="20% - Accent5 2 3 3 3 3" xfId="5587"/>
    <cellStyle name="20% - Accent5 2 3 3 3 3 2" xfId="14261"/>
    <cellStyle name="20% - Accent5 2 3 3 3 3 2 2" xfId="27208"/>
    <cellStyle name="20% - Accent5 2 3 3 3 3 3" xfId="20044"/>
    <cellStyle name="20% - Accent5 2 3 3 3 3 3 2" xfId="27209"/>
    <cellStyle name="20% - Accent5 2 3 3 3 3 4" xfId="27210"/>
    <cellStyle name="20% - Accent5 2 3 3 3 4" xfId="8479"/>
    <cellStyle name="20% - Accent5 2 3 3 3 4 2" xfId="27211"/>
    <cellStyle name="20% - Accent5 2 3 3 3 5" xfId="4398"/>
    <cellStyle name="20% - Accent5 2 3 3 3 5 2" xfId="27212"/>
    <cellStyle name="20% - Accent5 2 3 3 3 6" xfId="11370"/>
    <cellStyle name="20% - Accent5 2 3 3 3 6 2" xfId="27213"/>
    <cellStyle name="20% - Accent5 2 3 3 3 7" xfId="17153"/>
    <cellStyle name="20% - Accent5 2 3 3 3 7 2" xfId="27214"/>
    <cellStyle name="20% - Accent5 2 3 3 3 8" xfId="27215"/>
    <cellStyle name="20% - Accent5 2 3 3 4" xfId="1936"/>
    <cellStyle name="20% - Accent5 2 3 3 4 2" xfId="6531"/>
    <cellStyle name="20% - Accent5 2 3 3 4 2 2" xfId="15204"/>
    <cellStyle name="20% - Accent5 2 3 3 4 2 2 2" xfId="27216"/>
    <cellStyle name="20% - Accent5 2 3 3 4 2 3" xfId="20987"/>
    <cellStyle name="20% - Accent5 2 3 3 4 2 3 2" xfId="27217"/>
    <cellStyle name="20% - Accent5 2 3 3 4 2 4" xfId="27218"/>
    <cellStyle name="20% - Accent5 2 3 3 4 3" xfId="9422"/>
    <cellStyle name="20% - Accent5 2 3 3 4 3 2" xfId="27219"/>
    <cellStyle name="20% - Accent5 2 3 3 4 4" xfId="3639"/>
    <cellStyle name="20% - Accent5 2 3 3 4 4 2" xfId="27220"/>
    <cellStyle name="20% - Accent5 2 3 3 4 5" xfId="12313"/>
    <cellStyle name="20% - Accent5 2 3 3 4 5 2" xfId="27221"/>
    <cellStyle name="20% - Accent5 2 3 3 4 6" xfId="18096"/>
    <cellStyle name="20% - Accent5 2 3 3 4 6 2" xfId="27222"/>
    <cellStyle name="20% - Accent5 2 3 3 4 7" xfId="27223"/>
    <cellStyle name="20% - Accent5 2 3 3 5" xfId="1454"/>
    <cellStyle name="20% - Accent5 2 3 3 5 2" xfId="8940"/>
    <cellStyle name="20% - Accent5 2 3 3 5 2 2" xfId="14722"/>
    <cellStyle name="20% - Accent5 2 3 3 5 2 2 2" xfId="27224"/>
    <cellStyle name="20% - Accent5 2 3 3 5 2 3" xfId="20505"/>
    <cellStyle name="20% - Accent5 2 3 3 5 2 3 2" xfId="27225"/>
    <cellStyle name="20% - Accent5 2 3 3 5 2 4" xfId="27226"/>
    <cellStyle name="20% - Accent5 2 3 3 5 3" xfId="6049"/>
    <cellStyle name="20% - Accent5 2 3 3 5 3 2" xfId="27227"/>
    <cellStyle name="20% - Accent5 2 3 3 5 4" xfId="11831"/>
    <cellStyle name="20% - Accent5 2 3 3 5 4 2" xfId="27228"/>
    <cellStyle name="20% - Accent5 2 3 3 5 5" xfId="17614"/>
    <cellStyle name="20% - Accent5 2 3 3 5 5 2" xfId="27229"/>
    <cellStyle name="20% - Accent5 2 3 3 5 6" xfId="27230"/>
    <cellStyle name="20% - Accent5 2 3 3 6" xfId="4828"/>
    <cellStyle name="20% - Accent5 2 3 3 6 2" xfId="13502"/>
    <cellStyle name="20% - Accent5 2 3 3 6 2 2" xfId="27231"/>
    <cellStyle name="20% - Accent5 2 3 3 6 3" xfId="19285"/>
    <cellStyle name="20% - Accent5 2 3 3 6 3 2" xfId="27232"/>
    <cellStyle name="20% - Accent5 2 3 3 6 4" xfId="27233"/>
    <cellStyle name="20% - Accent5 2 3 3 7" xfId="7720"/>
    <cellStyle name="20% - Accent5 2 3 3 7 2" xfId="27234"/>
    <cellStyle name="20% - Accent5 2 3 3 8" xfId="3157"/>
    <cellStyle name="20% - Accent5 2 3 3 8 2" xfId="27235"/>
    <cellStyle name="20% - Accent5 2 3 3 9" xfId="10611"/>
    <cellStyle name="20% - Accent5 2 3 3 9 2" xfId="27236"/>
    <cellStyle name="20% - Accent5 2 3 4" xfId="200"/>
    <cellStyle name="20% - Accent5 2 3 4 10" xfId="16396"/>
    <cellStyle name="20% - Accent5 2 3 4 10 2" xfId="27237"/>
    <cellStyle name="20% - Accent5 2 3 4 11" xfId="27238"/>
    <cellStyle name="20% - Accent5 2 3 4 2" xfId="201"/>
    <cellStyle name="20% - Accent5 2 3 4 2 2" xfId="1939"/>
    <cellStyle name="20% - Accent5 2 3 4 2 2 2" xfId="9425"/>
    <cellStyle name="20% - Accent5 2 3 4 2 2 2 2" xfId="15207"/>
    <cellStyle name="20% - Accent5 2 3 4 2 2 2 2 2" xfId="27239"/>
    <cellStyle name="20% - Accent5 2 3 4 2 2 2 3" xfId="20990"/>
    <cellStyle name="20% - Accent5 2 3 4 2 2 2 3 2" xfId="27240"/>
    <cellStyle name="20% - Accent5 2 3 4 2 2 2 4" xfId="27241"/>
    <cellStyle name="20% - Accent5 2 3 4 2 2 3" xfId="6534"/>
    <cellStyle name="20% - Accent5 2 3 4 2 2 3 2" xfId="27242"/>
    <cellStyle name="20% - Accent5 2 3 4 2 2 4" xfId="12316"/>
    <cellStyle name="20% - Accent5 2 3 4 2 2 4 2" xfId="27243"/>
    <cellStyle name="20% - Accent5 2 3 4 2 2 5" xfId="18099"/>
    <cellStyle name="20% - Accent5 2 3 4 2 2 5 2" xfId="27244"/>
    <cellStyle name="20% - Accent5 2 3 4 2 2 6" xfId="27245"/>
    <cellStyle name="20% - Accent5 2 3 4 2 3" xfId="4831"/>
    <cellStyle name="20% - Accent5 2 3 4 2 3 2" xfId="13505"/>
    <cellStyle name="20% - Accent5 2 3 4 2 3 2 2" xfId="27246"/>
    <cellStyle name="20% - Accent5 2 3 4 2 3 3" xfId="19288"/>
    <cellStyle name="20% - Accent5 2 3 4 2 3 3 2" xfId="27247"/>
    <cellStyle name="20% - Accent5 2 3 4 2 3 4" xfId="27248"/>
    <cellStyle name="20% - Accent5 2 3 4 2 4" xfId="7723"/>
    <cellStyle name="20% - Accent5 2 3 4 2 4 2" xfId="27249"/>
    <cellStyle name="20% - Accent5 2 3 4 2 5" xfId="3642"/>
    <cellStyle name="20% - Accent5 2 3 4 2 5 2" xfId="27250"/>
    <cellStyle name="20% - Accent5 2 3 4 2 6" xfId="10614"/>
    <cellStyle name="20% - Accent5 2 3 4 2 6 2" xfId="27251"/>
    <cellStyle name="20% - Accent5 2 3 4 2 7" xfId="16397"/>
    <cellStyle name="20% - Accent5 2 3 4 2 7 2" xfId="27252"/>
    <cellStyle name="20% - Accent5 2 3 4 2 8" xfId="27253"/>
    <cellStyle name="20% - Accent5 2 3 4 3" xfId="992"/>
    <cellStyle name="20% - Accent5 2 3 4 3 2" xfId="2696"/>
    <cellStyle name="20% - Accent5 2 3 4 3 2 2" xfId="10182"/>
    <cellStyle name="20% - Accent5 2 3 4 3 2 2 2" xfId="15964"/>
    <cellStyle name="20% - Accent5 2 3 4 3 2 2 2 2" xfId="27254"/>
    <cellStyle name="20% - Accent5 2 3 4 3 2 2 3" xfId="21747"/>
    <cellStyle name="20% - Accent5 2 3 4 3 2 2 3 2" xfId="27255"/>
    <cellStyle name="20% - Accent5 2 3 4 3 2 2 4" xfId="27256"/>
    <cellStyle name="20% - Accent5 2 3 4 3 2 3" xfId="7291"/>
    <cellStyle name="20% - Accent5 2 3 4 3 2 3 2" xfId="27257"/>
    <cellStyle name="20% - Accent5 2 3 4 3 2 4" xfId="13073"/>
    <cellStyle name="20% - Accent5 2 3 4 3 2 4 2" xfId="27258"/>
    <cellStyle name="20% - Accent5 2 3 4 3 2 5" xfId="18856"/>
    <cellStyle name="20% - Accent5 2 3 4 3 2 5 2" xfId="27259"/>
    <cellStyle name="20% - Accent5 2 3 4 3 2 6" xfId="27260"/>
    <cellStyle name="20% - Accent5 2 3 4 3 3" xfId="5588"/>
    <cellStyle name="20% - Accent5 2 3 4 3 3 2" xfId="14262"/>
    <cellStyle name="20% - Accent5 2 3 4 3 3 2 2" xfId="27261"/>
    <cellStyle name="20% - Accent5 2 3 4 3 3 3" xfId="20045"/>
    <cellStyle name="20% - Accent5 2 3 4 3 3 3 2" xfId="27262"/>
    <cellStyle name="20% - Accent5 2 3 4 3 3 4" xfId="27263"/>
    <cellStyle name="20% - Accent5 2 3 4 3 4" xfId="8480"/>
    <cellStyle name="20% - Accent5 2 3 4 3 4 2" xfId="27264"/>
    <cellStyle name="20% - Accent5 2 3 4 3 5" xfId="4399"/>
    <cellStyle name="20% - Accent5 2 3 4 3 5 2" xfId="27265"/>
    <cellStyle name="20% - Accent5 2 3 4 3 6" xfId="11371"/>
    <cellStyle name="20% - Accent5 2 3 4 3 6 2" xfId="27266"/>
    <cellStyle name="20% - Accent5 2 3 4 3 7" xfId="17154"/>
    <cellStyle name="20% - Accent5 2 3 4 3 7 2" xfId="27267"/>
    <cellStyle name="20% - Accent5 2 3 4 3 8" xfId="27268"/>
    <cellStyle name="20% - Accent5 2 3 4 4" xfId="1938"/>
    <cellStyle name="20% - Accent5 2 3 4 4 2" xfId="6533"/>
    <cellStyle name="20% - Accent5 2 3 4 4 2 2" xfId="15206"/>
    <cellStyle name="20% - Accent5 2 3 4 4 2 2 2" xfId="27269"/>
    <cellStyle name="20% - Accent5 2 3 4 4 2 3" xfId="20989"/>
    <cellStyle name="20% - Accent5 2 3 4 4 2 3 2" xfId="27270"/>
    <cellStyle name="20% - Accent5 2 3 4 4 2 4" xfId="27271"/>
    <cellStyle name="20% - Accent5 2 3 4 4 3" xfId="9424"/>
    <cellStyle name="20% - Accent5 2 3 4 4 3 2" xfId="27272"/>
    <cellStyle name="20% - Accent5 2 3 4 4 4" xfId="3641"/>
    <cellStyle name="20% - Accent5 2 3 4 4 4 2" xfId="27273"/>
    <cellStyle name="20% - Accent5 2 3 4 4 5" xfId="12315"/>
    <cellStyle name="20% - Accent5 2 3 4 4 5 2" xfId="27274"/>
    <cellStyle name="20% - Accent5 2 3 4 4 6" xfId="18098"/>
    <cellStyle name="20% - Accent5 2 3 4 4 6 2" xfId="27275"/>
    <cellStyle name="20% - Accent5 2 3 4 4 7" xfId="27276"/>
    <cellStyle name="20% - Accent5 2 3 4 5" xfId="1455"/>
    <cellStyle name="20% - Accent5 2 3 4 5 2" xfId="8941"/>
    <cellStyle name="20% - Accent5 2 3 4 5 2 2" xfId="14723"/>
    <cellStyle name="20% - Accent5 2 3 4 5 2 2 2" xfId="27277"/>
    <cellStyle name="20% - Accent5 2 3 4 5 2 3" xfId="20506"/>
    <cellStyle name="20% - Accent5 2 3 4 5 2 3 2" xfId="27278"/>
    <cellStyle name="20% - Accent5 2 3 4 5 2 4" xfId="27279"/>
    <cellStyle name="20% - Accent5 2 3 4 5 3" xfId="6050"/>
    <cellStyle name="20% - Accent5 2 3 4 5 3 2" xfId="27280"/>
    <cellStyle name="20% - Accent5 2 3 4 5 4" xfId="11832"/>
    <cellStyle name="20% - Accent5 2 3 4 5 4 2" xfId="27281"/>
    <cellStyle name="20% - Accent5 2 3 4 5 5" xfId="17615"/>
    <cellStyle name="20% - Accent5 2 3 4 5 5 2" xfId="27282"/>
    <cellStyle name="20% - Accent5 2 3 4 5 6" xfId="27283"/>
    <cellStyle name="20% - Accent5 2 3 4 6" xfId="4830"/>
    <cellStyle name="20% - Accent5 2 3 4 6 2" xfId="13504"/>
    <cellStyle name="20% - Accent5 2 3 4 6 2 2" xfId="27284"/>
    <cellStyle name="20% - Accent5 2 3 4 6 3" xfId="19287"/>
    <cellStyle name="20% - Accent5 2 3 4 6 3 2" xfId="27285"/>
    <cellStyle name="20% - Accent5 2 3 4 6 4" xfId="27286"/>
    <cellStyle name="20% - Accent5 2 3 4 7" xfId="7722"/>
    <cellStyle name="20% - Accent5 2 3 4 7 2" xfId="27287"/>
    <cellStyle name="20% - Accent5 2 3 4 8" xfId="3158"/>
    <cellStyle name="20% - Accent5 2 3 4 8 2" xfId="27288"/>
    <cellStyle name="20% - Accent5 2 3 4 9" xfId="10613"/>
    <cellStyle name="20% - Accent5 2 3 4 9 2" xfId="27289"/>
    <cellStyle name="20% - Accent5 2 3 5" xfId="202"/>
    <cellStyle name="20% - Accent5 2 3 5 2" xfId="1940"/>
    <cellStyle name="20% - Accent5 2 3 5 2 2" xfId="6535"/>
    <cellStyle name="20% - Accent5 2 3 5 2 2 2" xfId="15208"/>
    <cellStyle name="20% - Accent5 2 3 5 2 2 2 2" xfId="27290"/>
    <cellStyle name="20% - Accent5 2 3 5 2 2 3" xfId="20991"/>
    <cellStyle name="20% - Accent5 2 3 5 2 2 3 2" xfId="27291"/>
    <cellStyle name="20% - Accent5 2 3 5 2 2 4" xfId="27292"/>
    <cellStyle name="20% - Accent5 2 3 5 2 3" xfId="9426"/>
    <cellStyle name="20% - Accent5 2 3 5 2 3 2" xfId="27293"/>
    <cellStyle name="20% - Accent5 2 3 5 2 4" xfId="3643"/>
    <cellStyle name="20% - Accent5 2 3 5 2 4 2" xfId="27294"/>
    <cellStyle name="20% - Accent5 2 3 5 2 5" xfId="12317"/>
    <cellStyle name="20% - Accent5 2 3 5 2 5 2" xfId="27295"/>
    <cellStyle name="20% - Accent5 2 3 5 2 6" xfId="18100"/>
    <cellStyle name="20% - Accent5 2 3 5 2 6 2" xfId="27296"/>
    <cellStyle name="20% - Accent5 2 3 5 2 7" xfId="27297"/>
    <cellStyle name="20% - Accent5 2 3 5 3" xfId="1451"/>
    <cellStyle name="20% - Accent5 2 3 5 3 2" xfId="8937"/>
    <cellStyle name="20% - Accent5 2 3 5 3 2 2" xfId="14719"/>
    <cellStyle name="20% - Accent5 2 3 5 3 2 2 2" xfId="27298"/>
    <cellStyle name="20% - Accent5 2 3 5 3 2 3" xfId="20502"/>
    <cellStyle name="20% - Accent5 2 3 5 3 2 3 2" xfId="27299"/>
    <cellStyle name="20% - Accent5 2 3 5 3 2 4" xfId="27300"/>
    <cellStyle name="20% - Accent5 2 3 5 3 3" xfId="6046"/>
    <cellStyle name="20% - Accent5 2 3 5 3 3 2" xfId="27301"/>
    <cellStyle name="20% - Accent5 2 3 5 3 4" xfId="11828"/>
    <cellStyle name="20% - Accent5 2 3 5 3 4 2" xfId="27302"/>
    <cellStyle name="20% - Accent5 2 3 5 3 5" xfId="17611"/>
    <cellStyle name="20% - Accent5 2 3 5 3 5 2" xfId="27303"/>
    <cellStyle name="20% - Accent5 2 3 5 3 6" xfId="27304"/>
    <cellStyle name="20% - Accent5 2 3 5 4" xfId="4832"/>
    <cellStyle name="20% - Accent5 2 3 5 4 2" xfId="13506"/>
    <cellStyle name="20% - Accent5 2 3 5 4 2 2" xfId="27305"/>
    <cellStyle name="20% - Accent5 2 3 5 4 3" xfId="19289"/>
    <cellStyle name="20% - Accent5 2 3 5 4 3 2" xfId="27306"/>
    <cellStyle name="20% - Accent5 2 3 5 4 4" xfId="27307"/>
    <cellStyle name="20% - Accent5 2 3 5 5" xfId="7724"/>
    <cellStyle name="20% - Accent5 2 3 5 5 2" xfId="27308"/>
    <cellStyle name="20% - Accent5 2 3 5 6" xfId="3154"/>
    <cellStyle name="20% - Accent5 2 3 5 6 2" xfId="27309"/>
    <cellStyle name="20% - Accent5 2 3 5 7" xfId="10615"/>
    <cellStyle name="20% - Accent5 2 3 5 7 2" xfId="27310"/>
    <cellStyle name="20% - Accent5 2 3 5 8" xfId="16398"/>
    <cellStyle name="20% - Accent5 2 3 5 8 2" xfId="27311"/>
    <cellStyle name="20% - Accent5 2 3 5 9" xfId="27312"/>
    <cellStyle name="20% - Accent5 2 3 6" xfId="885"/>
    <cellStyle name="20% - Accent5 2 3 6 2" xfId="2591"/>
    <cellStyle name="20% - Accent5 2 3 6 2 2" xfId="10077"/>
    <cellStyle name="20% - Accent5 2 3 6 2 2 2" xfId="15859"/>
    <cellStyle name="20% - Accent5 2 3 6 2 2 2 2" xfId="27313"/>
    <cellStyle name="20% - Accent5 2 3 6 2 2 3" xfId="21642"/>
    <cellStyle name="20% - Accent5 2 3 6 2 2 3 2" xfId="27314"/>
    <cellStyle name="20% - Accent5 2 3 6 2 2 4" xfId="27315"/>
    <cellStyle name="20% - Accent5 2 3 6 2 3" xfId="7186"/>
    <cellStyle name="20% - Accent5 2 3 6 2 3 2" xfId="27316"/>
    <cellStyle name="20% - Accent5 2 3 6 2 4" xfId="12968"/>
    <cellStyle name="20% - Accent5 2 3 6 2 4 2" xfId="27317"/>
    <cellStyle name="20% - Accent5 2 3 6 2 5" xfId="18751"/>
    <cellStyle name="20% - Accent5 2 3 6 2 5 2" xfId="27318"/>
    <cellStyle name="20% - Accent5 2 3 6 2 6" xfId="27319"/>
    <cellStyle name="20% - Accent5 2 3 6 3" xfId="5483"/>
    <cellStyle name="20% - Accent5 2 3 6 3 2" xfId="14157"/>
    <cellStyle name="20% - Accent5 2 3 6 3 2 2" xfId="27320"/>
    <cellStyle name="20% - Accent5 2 3 6 3 3" xfId="19940"/>
    <cellStyle name="20% - Accent5 2 3 6 3 3 2" xfId="27321"/>
    <cellStyle name="20% - Accent5 2 3 6 3 4" xfId="27322"/>
    <cellStyle name="20% - Accent5 2 3 6 4" xfId="8375"/>
    <cellStyle name="20% - Accent5 2 3 6 4 2" xfId="27323"/>
    <cellStyle name="20% - Accent5 2 3 6 5" xfId="4294"/>
    <cellStyle name="20% - Accent5 2 3 6 5 2" xfId="27324"/>
    <cellStyle name="20% - Accent5 2 3 6 6" xfId="11266"/>
    <cellStyle name="20% - Accent5 2 3 6 6 2" xfId="27325"/>
    <cellStyle name="20% - Accent5 2 3 6 7" xfId="17049"/>
    <cellStyle name="20% - Accent5 2 3 6 7 2" xfId="27326"/>
    <cellStyle name="20% - Accent5 2 3 6 8" xfId="27327"/>
    <cellStyle name="20% - Accent5 2 3 7" xfId="1931"/>
    <cellStyle name="20% - Accent5 2 3 7 2" xfId="6526"/>
    <cellStyle name="20% - Accent5 2 3 7 2 2" xfId="15199"/>
    <cellStyle name="20% - Accent5 2 3 7 2 2 2" xfId="27328"/>
    <cellStyle name="20% - Accent5 2 3 7 2 3" xfId="20982"/>
    <cellStyle name="20% - Accent5 2 3 7 2 3 2" xfId="27329"/>
    <cellStyle name="20% - Accent5 2 3 7 2 4" xfId="27330"/>
    <cellStyle name="20% - Accent5 2 3 7 3" xfId="9417"/>
    <cellStyle name="20% - Accent5 2 3 7 3 2" xfId="27331"/>
    <cellStyle name="20% - Accent5 2 3 7 4" xfId="3634"/>
    <cellStyle name="20% - Accent5 2 3 7 4 2" xfId="27332"/>
    <cellStyle name="20% - Accent5 2 3 7 5" xfId="12308"/>
    <cellStyle name="20% - Accent5 2 3 7 5 2" xfId="27333"/>
    <cellStyle name="20% - Accent5 2 3 7 6" xfId="18091"/>
    <cellStyle name="20% - Accent5 2 3 7 6 2" xfId="27334"/>
    <cellStyle name="20% - Accent5 2 3 7 7" xfId="27335"/>
    <cellStyle name="20% - Accent5 2 3 8" xfId="1301"/>
    <cellStyle name="20% - Accent5 2 3 8 2" xfId="8787"/>
    <cellStyle name="20% - Accent5 2 3 8 2 2" xfId="14569"/>
    <cellStyle name="20% - Accent5 2 3 8 2 2 2" xfId="27336"/>
    <cellStyle name="20% - Accent5 2 3 8 2 3" xfId="20352"/>
    <cellStyle name="20% - Accent5 2 3 8 2 3 2" xfId="27337"/>
    <cellStyle name="20% - Accent5 2 3 8 2 4" xfId="27338"/>
    <cellStyle name="20% - Accent5 2 3 8 3" xfId="5896"/>
    <cellStyle name="20% - Accent5 2 3 8 3 2" xfId="27339"/>
    <cellStyle name="20% - Accent5 2 3 8 4" xfId="11678"/>
    <cellStyle name="20% - Accent5 2 3 8 4 2" xfId="27340"/>
    <cellStyle name="20% - Accent5 2 3 8 5" xfId="17461"/>
    <cellStyle name="20% - Accent5 2 3 8 5 2" xfId="27341"/>
    <cellStyle name="20% - Accent5 2 3 8 6" xfId="27342"/>
    <cellStyle name="20% - Accent5 2 3 9" xfId="4823"/>
    <cellStyle name="20% - Accent5 2 3 9 2" xfId="13497"/>
    <cellStyle name="20% - Accent5 2 3 9 2 2" xfId="27343"/>
    <cellStyle name="20% - Accent5 2 3 9 3" xfId="19280"/>
    <cellStyle name="20% - Accent5 2 3 9 3 2" xfId="27344"/>
    <cellStyle name="20% - Accent5 2 3 9 4" xfId="27345"/>
    <cellStyle name="20% - Accent5 2 4" xfId="203"/>
    <cellStyle name="20% - Accent5 2 4 10" xfId="10616"/>
    <cellStyle name="20% - Accent5 2 4 10 2" xfId="27346"/>
    <cellStyle name="20% - Accent5 2 4 11" xfId="16399"/>
    <cellStyle name="20% - Accent5 2 4 11 2" xfId="27347"/>
    <cellStyle name="20% - Accent5 2 4 12" xfId="27348"/>
    <cellStyle name="20% - Accent5 2 4 2" xfId="204"/>
    <cellStyle name="20% - Accent5 2 4 2 10" xfId="16400"/>
    <cellStyle name="20% - Accent5 2 4 2 10 2" xfId="27349"/>
    <cellStyle name="20% - Accent5 2 4 2 11" xfId="27350"/>
    <cellStyle name="20% - Accent5 2 4 2 2" xfId="205"/>
    <cellStyle name="20% - Accent5 2 4 2 2 2" xfId="1943"/>
    <cellStyle name="20% - Accent5 2 4 2 2 2 2" xfId="9429"/>
    <cellStyle name="20% - Accent5 2 4 2 2 2 2 2" xfId="15211"/>
    <cellStyle name="20% - Accent5 2 4 2 2 2 2 2 2" xfId="27351"/>
    <cellStyle name="20% - Accent5 2 4 2 2 2 2 3" xfId="20994"/>
    <cellStyle name="20% - Accent5 2 4 2 2 2 2 3 2" xfId="27352"/>
    <cellStyle name="20% - Accent5 2 4 2 2 2 2 4" xfId="27353"/>
    <cellStyle name="20% - Accent5 2 4 2 2 2 3" xfId="6538"/>
    <cellStyle name="20% - Accent5 2 4 2 2 2 3 2" xfId="27354"/>
    <cellStyle name="20% - Accent5 2 4 2 2 2 4" xfId="12320"/>
    <cellStyle name="20% - Accent5 2 4 2 2 2 4 2" xfId="27355"/>
    <cellStyle name="20% - Accent5 2 4 2 2 2 5" xfId="18103"/>
    <cellStyle name="20% - Accent5 2 4 2 2 2 5 2" xfId="27356"/>
    <cellStyle name="20% - Accent5 2 4 2 2 2 6" xfId="27357"/>
    <cellStyle name="20% - Accent5 2 4 2 2 3" xfId="4835"/>
    <cellStyle name="20% - Accent5 2 4 2 2 3 2" xfId="13509"/>
    <cellStyle name="20% - Accent5 2 4 2 2 3 2 2" xfId="27358"/>
    <cellStyle name="20% - Accent5 2 4 2 2 3 3" xfId="19292"/>
    <cellStyle name="20% - Accent5 2 4 2 2 3 3 2" xfId="27359"/>
    <cellStyle name="20% - Accent5 2 4 2 2 3 4" xfId="27360"/>
    <cellStyle name="20% - Accent5 2 4 2 2 4" xfId="7727"/>
    <cellStyle name="20% - Accent5 2 4 2 2 4 2" xfId="27361"/>
    <cellStyle name="20% - Accent5 2 4 2 2 5" xfId="3646"/>
    <cellStyle name="20% - Accent5 2 4 2 2 5 2" xfId="27362"/>
    <cellStyle name="20% - Accent5 2 4 2 2 6" xfId="10618"/>
    <cellStyle name="20% - Accent5 2 4 2 2 6 2" xfId="27363"/>
    <cellStyle name="20% - Accent5 2 4 2 2 7" xfId="16401"/>
    <cellStyle name="20% - Accent5 2 4 2 2 7 2" xfId="27364"/>
    <cellStyle name="20% - Accent5 2 4 2 2 8" xfId="27365"/>
    <cellStyle name="20% - Accent5 2 4 2 3" xfId="994"/>
    <cellStyle name="20% - Accent5 2 4 2 3 2" xfId="2698"/>
    <cellStyle name="20% - Accent5 2 4 2 3 2 2" xfId="10184"/>
    <cellStyle name="20% - Accent5 2 4 2 3 2 2 2" xfId="15966"/>
    <cellStyle name="20% - Accent5 2 4 2 3 2 2 2 2" xfId="27366"/>
    <cellStyle name="20% - Accent5 2 4 2 3 2 2 3" xfId="21749"/>
    <cellStyle name="20% - Accent5 2 4 2 3 2 2 3 2" xfId="27367"/>
    <cellStyle name="20% - Accent5 2 4 2 3 2 2 4" xfId="27368"/>
    <cellStyle name="20% - Accent5 2 4 2 3 2 3" xfId="7293"/>
    <cellStyle name="20% - Accent5 2 4 2 3 2 3 2" xfId="27369"/>
    <cellStyle name="20% - Accent5 2 4 2 3 2 4" xfId="13075"/>
    <cellStyle name="20% - Accent5 2 4 2 3 2 4 2" xfId="27370"/>
    <cellStyle name="20% - Accent5 2 4 2 3 2 5" xfId="18858"/>
    <cellStyle name="20% - Accent5 2 4 2 3 2 5 2" xfId="27371"/>
    <cellStyle name="20% - Accent5 2 4 2 3 2 6" xfId="27372"/>
    <cellStyle name="20% - Accent5 2 4 2 3 3" xfId="5590"/>
    <cellStyle name="20% - Accent5 2 4 2 3 3 2" xfId="14264"/>
    <cellStyle name="20% - Accent5 2 4 2 3 3 2 2" xfId="27373"/>
    <cellStyle name="20% - Accent5 2 4 2 3 3 3" xfId="20047"/>
    <cellStyle name="20% - Accent5 2 4 2 3 3 3 2" xfId="27374"/>
    <cellStyle name="20% - Accent5 2 4 2 3 3 4" xfId="27375"/>
    <cellStyle name="20% - Accent5 2 4 2 3 4" xfId="8482"/>
    <cellStyle name="20% - Accent5 2 4 2 3 4 2" xfId="27376"/>
    <cellStyle name="20% - Accent5 2 4 2 3 5" xfId="4401"/>
    <cellStyle name="20% - Accent5 2 4 2 3 5 2" xfId="27377"/>
    <cellStyle name="20% - Accent5 2 4 2 3 6" xfId="11373"/>
    <cellStyle name="20% - Accent5 2 4 2 3 6 2" xfId="27378"/>
    <cellStyle name="20% - Accent5 2 4 2 3 7" xfId="17156"/>
    <cellStyle name="20% - Accent5 2 4 2 3 7 2" xfId="27379"/>
    <cellStyle name="20% - Accent5 2 4 2 3 8" xfId="27380"/>
    <cellStyle name="20% - Accent5 2 4 2 4" xfId="1942"/>
    <cellStyle name="20% - Accent5 2 4 2 4 2" xfId="6537"/>
    <cellStyle name="20% - Accent5 2 4 2 4 2 2" xfId="15210"/>
    <cellStyle name="20% - Accent5 2 4 2 4 2 2 2" xfId="27381"/>
    <cellStyle name="20% - Accent5 2 4 2 4 2 3" xfId="20993"/>
    <cellStyle name="20% - Accent5 2 4 2 4 2 3 2" xfId="27382"/>
    <cellStyle name="20% - Accent5 2 4 2 4 2 4" xfId="27383"/>
    <cellStyle name="20% - Accent5 2 4 2 4 3" xfId="9428"/>
    <cellStyle name="20% - Accent5 2 4 2 4 3 2" xfId="27384"/>
    <cellStyle name="20% - Accent5 2 4 2 4 4" xfId="3645"/>
    <cellStyle name="20% - Accent5 2 4 2 4 4 2" xfId="27385"/>
    <cellStyle name="20% - Accent5 2 4 2 4 5" xfId="12319"/>
    <cellStyle name="20% - Accent5 2 4 2 4 5 2" xfId="27386"/>
    <cellStyle name="20% - Accent5 2 4 2 4 6" xfId="18102"/>
    <cellStyle name="20% - Accent5 2 4 2 4 6 2" xfId="27387"/>
    <cellStyle name="20% - Accent5 2 4 2 4 7" xfId="27388"/>
    <cellStyle name="20% - Accent5 2 4 2 5" xfId="1457"/>
    <cellStyle name="20% - Accent5 2 4 2 5 2" xfId="8943"/>
    <cellStyle name="20% - Accent5 2 4 2 5 2 2" xfId="14725"/>
    <cellStyle name="20% - Accent5 2 4 2 5 2 2 2" xfId="27389"/>
    <cellStyle name="20% - Accent5 2 4 2 5 2 3" xfId="20508"/>
    <cellStyle name="20% - Accent5 2 4 2 5 2 3 2" xfId="27390"/>
    <cellStyle name="20% - Accent5 2 4 2 5 2 4" xfId="27391"/>
    <cellStyle name="20% - Accent5 2 4 2 5 3" xfId="6052"/>
    <cellStyle name="20% - Accent5 2 4 2 5 3 2" xfId="27392"/>
    <cellStyle name="20% - Accent5 2 4 2 5 4" xfId="11834"/>
    <cellStyle name="20% - Accent5 2 4 2 5 4 2" xfId="27393"/>
    <cellStyle name="20% - Accent5 2 4 2 5 5" xfId="17617"/>
    <cellStyle name="20% - Accent5 2 4 2 5 5 2" xfId="27394"/>
    <cellStyle name="20% - Accent5 2 4 2 5 6" xfId="27395"/>
    <cellStyle name="20% - Accent5 2 4 2 6" xfId="4834"/>
    <cellStyle name="20% - Accent5 2 4 2 6 2" xfId="13508"/>
    <cellStyle name="20% - Accent5 2 4 2 6 2 2" xfId="27396"/>
    <cellStyle name="20% - Accent5 2 4 2 6 3" xfId="19291"/>
    <cellStyle name="20% - Accent5 2 4 2 6 3 2" xfId="27397"/>
    <cellStyle name="20% - Accent5 2 4 2 6 4" xfId="27398"/>
    <cellStyle name="20% - Accent5 2 4 2 7" xfId="7726"/>
    <cellStyle name="20% - Accent5 2 4 2 7 2" xfId="27399"/>
    <cellStyle name="20% - Accent5 2 4 2 8" xfId="3160"/>
    <cellStyle name="20% - Accent5 2 4 2 8 2" xfId="27400"/>
    <cellStyle name="20% - Accent5 2 4 2 9" xfId="10617"/>
    <cellStyle name="20% - Accent5 2 4 2 9 2" xfId="27401"/>
    <cellStyle name="20% - Accent5 2 4 3" xfId="206"/>
    <cellStyle name="20% - Accent5 2 4 3 2" xfId="1944"/>
    <cellStyle name="20% - Accent5 2 4 3 2 2" xfId="6539"/>
    <cellStyle name="20% - Accent5 2 4 3 2 2 2" xfId="15212"/>
    <cellStyle name="20% - Accent5 2 4 3 2 2 2 2" xfId="27402"/>
    <cellStyle name="20% - Accent5 2 4 3 2 2 3" xfId="20995"/>
    <cellStyle name="20% - Accent5 2 4 3 2 2 3 2" xfId="27403"/>
    <cellStyle name="20% - Accent5 2 4 3 2 2 4" xfId="27404"/>
    <cellStyle name="20% - Accent5 2 4 3 2 3" xfId="9430"/>
    <cellStyle name="20% - Accent5 2 4 3 2 3 2" xfId="27405"/>
    <cellStyle name="20% - Accent5 2 4 3 2 4" xfId="3647"/>
    <cellStyle name="20% - Accent5 2 4 3 2 4 2" xfId="27406"/>
    <cellStyle name="20% - Accent5 2 4 3 2 5" xfId="12321"/>
    <cellStyle name="20% - Accent5 2 4 3 2 5 2" xfId="27407"/>
    <cellStyle name="20% - Accent5 2 4 3 2 6" xfId="18104"/>
    <cellStyle name="20% - Accent5 2 4 3 2 6 2" xfId="27408"/>
    <cellStyle name="20% - Accent5 2 4 3 2 7" xfId="27409"/>
    <cellStyle name="20% - Accent5 2 4 3 3" xfId="1456"/>
    <cellStyle name="20% - Accent5 2 4 3 3 2" xfId="8942"/>
    <cellStyle name="20% - Accent5 2 4 3 3 2 2" xfId="14724"/>
    <cellStyle name="20% - Accent5 2 4 3 3 2 2 2" xfId="27410"/>
    <cellStyle name="20% - Accent5 2 4 3 3 2 3" xfId="20507"/>
    <cellStyle name="20% - Accent5 2 4 3 3 2 3 2" xfId="27411"/>
    <cellStyle name="20% - Accent5 2 4 3 3 2 4" xfId="27412"/>
    <cellStyle name="20% - Accent5 2 4 3 3 3" xfId="6051"/>
    <cellStyle name="20% - Accent5 2 4 3 3 3 2" xfId="27413"/>
    <cellStyle name="20% - Accent5 2 4 3 3 4" xfId="11833"/>
    <cellStyle name="20% - Accent5 2 4 3 3 4 2" xfId="27414"/>
    <cellStyle name="20% - Accent5 2 4 3 3 5" xfId="17616"/>
    <cellStyle name="20% - Accent5 2 4 3 3 5 2" xfId="27415"/>
    <cellStyle name="20% - Accent5 2 4 3 3 6" xfId="27416"/>
    <cellStyle name="20% - Accent5 2 4 3 4" xfId="4836"/>
    <cellStyle name="20% - Accent5 2 4 3 4 2" xfId="13510"/>
    <cellStyle name="20% - Accent5 2 4 3 4 2 2" xfId="27417"/>
    <cellStyle name="20% - Accent5 2 4 3 4 3" xfId="19293"/>
    <cellStyle name="20% - Accent5 2 4 3 4 3 2" xfId="27418"/>
    <cellStyle name="20% - Accent5 2 4 3 4 4" xfId="27419"/>
    <cellStyle name="20% - Accent5 2 4 3 5" xfId="7728"/>
    <cellStyle name="20% - Accent5 2 4 3 5 2" xfId="27420"/>
    <cellStyle name="20% - Accent5 2 4 3 6" xfId="3159"/>
    <cellStyle name="20% - Accent5 2 4 3 6 2" xfId="27421"/>
    <cellStyle name="20% - Accent5 2 4 3 7" xfId="10619"/>
    <cellStyle name="20% - Accent5 2 4 3 7 2" xfId="27422"/>
    <cellStyle name="20% - Accent5 2 4 3 8" xfId="16402"/>
    <cellStyle name="20% - Accent5 2 4 3 8 2" xfId="27423"/>
    <cellStyle name="20% - Accent5 2 4 3 9" xfId="27424"/>
    <cellStyle name="20% - Accent5 2 4 4" xfId="993"/>
    <cellStyle name="20% - Accent5 2 4 4 2" xfId="2697"/>
    <cellStyle name="20% - Accent5 2 4 4 2 2" xfId="10183"/>
    <cellStyle name="20% - Accent5 2 4 4 2 2 2" xfId="15965"/>
    <cellStyle name="20% - Accent5 2 4 4 2 2 2 2" xfId="27425"/>
    <cellStyle name="20% - Accent5 2 4 4 2 2 3" xfId="21748"/>
    <cellStyle name="20% - Accent5 2 4 4 2 2 3 2" xfId="27426"/>
    <cellStyle name="20% - Accent5 2 4 4 2 2 4" xfId="27427"/>
    <cellStyle name="20% - Accent5 2 4 4 2 3" xfId="7292"/>
    <cellStyle name="20% - Accent5 2 4 4 2 3 2" xfId="27428"/>
    <cellStyle name="20% - Accent5 2 4 4 2 4" xfId="13074"/>
    <cellStyle name="20% - Accent5 2 4 4 2 4 2" xfId="27429"/>
    <cellStyle name="20% - Accent5 2 4 4 2 5" xfId="18857"/>
    <cellStyle name="20% - Accent5 2 4 4 2 5 2" xfId="27430"/>
    <cellStyle name="20% - Accent5 2 4 4 2 6" xfId="27431"/>
    <cellStyle name="20% - Accent5 2 4 4 3" xfId="5589"/>
    <cellStyle name="20% - Accent5 2 4 4 3 2" xfId="14263"/>
    <cellStyle name="20% - Accent5 2 4 4 3 2 2" xfId="27432"/>
    <cellStyle name="20% - Accent5 2 4 4 3 3" xfId="20046"/>
    <cellStyle name="20% - Accent5 2 4 4 3 3 2" xfId="27433"/>
    <cellStyle name="20% - Accent5 2 4 4 3 4" xfId="27434"/>
    <cellStyle name="20% - Accent5 2 4 4 4" xfId="8481"/>
    <cellStyle name="20% - Accent5 2 4 4 4 2" xfId="27435"/>
    <cellStyle name="20% - Accent5 2 4 4 5" xfId="4400"/>
    <cellStyle name="20% - Accent5 2 4 4 5 2" xfId="27436"/>
    <cellStyle name="20% - Accent5 2 4 4 6" xfId="11372"/>
    <cellStyle name="20% - Accent5 2 4 4 6 2" xfId="27437"/>
    <cellStyle name="20% - Accent5 2 4 4 7" xfId="17155"/>
    <cellStyle name="20% - Accent5 2 4 4 7 2" xfId="27438"/>
    <cellStyle name="20% - Accent5 2 4 4 8" xfId="27439"/>
    <cellStyle name="20% - Accent5 2 4 5" xfId="1941"/>
    <cellStyle name="20% - Accent5 2 4 5 2" xfId="6536"/>
    <cellStyle name="20% - Accent5 2 4 5 2 2" xfId="15209"/>
    <cellStyle name="20% - Accent5 2 4 5 2 2 2" xfId="27440"/>
    <cellStyle name="20% - Accent5 2 4 5 2 3" xfId="20992"/>
    <cellStyle name="20% - Accent5 2 4 5 2 3 2" xfId="27441"/>
    <cellStyle name="20% - Accent5 2 4 5 2 4" xfId="27442"/>
    <cellStyle name="20% - Accent5 2 4 5 3" xfId="9427"/>
    <cellStyle name="20% - Accent5 2 4 5 3 2" xfId="27443"/>
    <cellStyle name="20% - Accent5 2 4 5 4" xfId="3644"/>
    <cellStyle name="20% - Accent5 2 4 5 4 2" xfId="27444"/>
    <cellStyle name="20% - Accent5 2 4 5 5" xfId="12318"/>
    <cellStyle name="20% - Accent5 2 4 5 5 2" xfId="27445"/>
    <cellStyle name="20% - Accent5 2 4 5 6" xfId="18101"/>
    <cellStyle name="20% - Accent5 2 4 5 6 2" xfId="27446"/>
    <cellStyle name="20% - Accent5 2 4 5 7" xfId="27447"/>
    <cellStyle name="20% - Accent5 2 4 6" xfId="1298"/>
    <cellStyle name="20% - Accent5 2 4 6 2" xfId="8784"/>
    <cellStyle name="20% - Accent5 2 4 6 2 2" xfId="14566"/>
    <cellStyle name="20% - Accent5 2 4 6 2 2 2" xfId="27448"/>
    <cellStyle name="20% - Accent5 2 4 6 2 3" xfId="20349"/>
    <cellStyle name="20% - Accent5 2 4 6 2 3 2" xfId="27449"/>
    <cellStyle name="20% - Accent5 2 4 6 2 4" xfId="27450"/>
    <cellStyle name="20% - Accent5 2 4 6 3" xfId="5893"/>
    <cellStyle name="20% - Accent5 2 4 6 3 2" xfId="27451"/>
    <cellStyle name="20% - Accent5 2 4 6 4" xfId="11675"/>
    <cellStyle name="20% - Accent5 2 4 6 4 2" xfId="27452"/>
    <cellStyle name="20% - Accent5 2 4 6 5" xfId="17458"/>
    <cellStyle name="20% - Accent5 2 4 6 5 2" xfId="27453"/>
    <cellStyle name="20% - Accent5 2 4 6 6" xfId="27454"/>
    <cellStyle name="20% - Accent5 2 4 7" xfId="4833"/>
    <cellStyle name="20% - Accent5 2 4 7 2" xfId="13507"/>
    <cellStyle name="20% - Accent5 2 4 7 2 2" xfId="27455"/>
    <cellStyle name="20% - Accent5 2 4 7 3" xfId="19290"/>
    <cellStyle name="20% - Accent5 2 4 7 3 2" xfId="27456"/>
    <cellStyle name="20% - Accent5 2 4 7 4" xfId="27457"/>
    <cellStyle name="20% - Accent5 2 4 8" xfId="7725"/>
    <cellStyle name="20% - Accent5 2 4 8 2" xfId="27458"/>
    <cellStyle name="20% - Accent5 2 4 9" xfId="3001"/>
    <cellStyle name="20% - Accent5 2 4 9 2" xfId="27459"/>
    <cellStyle name="20% - Accent5 2 5" xfId="207"/>
    <cellStyle name="20% - Accent5 2 5 10" xfId="16403"/>
    <cellStyle name="20% - Accent5 2 5 10 2" xfId="27460"/>
    <cellStyle name="20% - Accent5 2 5 11" xfId="27461"/>
    <cellStyle name="20% - Accent5 2 5 2" xfId="208"/>
    <cellStyle name="20% - Accent5 2 5 2 2" xfId="1946"/>
    <cellStyle name="20% - Accent5 2 5 2 2 2" xfId="9432"/>
    <cellStyle name="20% - Accent5 2 5 2 2 2 2" xfId="15214"/>
    <cellStyle name="20% - Accent5 2 5 2 2 2 2 2" xfId="27462"/>
    <cellStyle name="20% - Accent5 2 5 2 2 2 3" xfId="20997"/>
    <cellStyle name="20% - Accent5 2 5 2 2 2 3 2" xfId="27463"/>
    <cellStyle name="20% - Accent5 2 5 2 2 2 4" xfId="27464"/>
    <cellStyle name="20% - Accent5 2 5 2 2 3" xfId="6541"/>
    <cellStyle name="20% - Accent5 2 5 2 2 3 2" xfId="27465"/>
    <cellStyle name="20% - Accent5 2 5 2 2 4" xfId="12323"/>
    <cellStyle name="20% - Accent5 2 5 2 2 4 2" xfId="27466"/>
    <cellStyle name="20% - Accent5 2 5 2 2 5" xfId="18106"/>
    <cellStyle name="20% - Accent5 2 5 2 2 5 2" xfId="27467"/>
    <cellStyle name="20% - Accent5 2 5 2 2 6" xfId="27468"/>
    <cellStyle name="20% - Accent5 2 5 2 3" xfId="4838"/>
    <cellStyle name="20% - Accent5 2 5 2 3 2" xfId="13512"/>
    <cellStyle name="20% - Accent5 2 5 2 3 2 2" xfId="27469"/>
    <cellStyle name="20% - Accent5 2 5 2 3 3" xfId="19295"/>
    <cellStyle name="20% - Accent5 2 5 2 3 3 2" xfId="27470"/>
    <cellStyle name="20% - Accent5 2 5 2 3 4" xfId="27471"/>
    <cellStyle name="20% - Accent5 2 5 2 4" xfId="7730"/>
    <cellStyle name="20% - Accent5 2 5 2 4 2" xfId="27472"/>
    <cellStyle name="20% - Accent5 2 5 2 5" xfId="3649"/>
    <cellStyle name="20% - Accent5 2 5 2 5 2" xfId="27473"/>
    <cellStyle name="20% - Accent5 2 5 2 6" xfId="10621"/>
    <cellStyle name="20% - Accent5 2 5 2 6 2" xfId="27474"/>
    <cellStyle name="20% - Accent5 2 5 2 7" xfId="16404"/>
    <cellStyle name="20% - Accent5 2 5 2 7 2" xfId="27475"/>
    <cellStyle name="20% - Accent5 2 5 2 8" xfId="27476"/>
    <cellStyle name="20% - Accent5 2 5 3" xfId="995"/>
    <cellStyle name="20% - Accent5 2 5 3 2" xfId="2699"/>
    <cellStyle name="20% - Accent5 2 5 3 2 2" xfId="10185"/>
    <cellStyle name="20% - Accent5 2 5 3 2 2 2" xfId="15967"/>
    <cellStyle name="20% - Accent5 2 5 3 2 2 2 2" xfId="27477"/>
    <cellStyle name="20% - Accent5 2 5 3 2 2 3" xfId="21750"/>
    <cellStyle name="20% - Accent5 2 5 3 2 2 3 2" xfId="27478"/>
    <cellStyle name="20% - Accent5 2 5 3 2 2 4" xfId="27479"/>
    <cellStyle name="20% - Accent5 2 5 3 2 3" xfId="7294"/>
    <cellStyle name="20% - Accent5 2 5 3 2 3 2" xfId="27480"/>
    <cellStyle name="20% - Accent5 2 5 3 2 4" xfId="13076"/>
    <cellStyle name="20% - Accent5 2 5 3 2 4 2" xfId="27481"/>
    <cellStyle name="20% - Accent5 2 5 3 2 5" xfId="18859"/>
    <cellStyle name="20% - Accent5 2 5 3 2 5 2" xfId="27482"/>
    <cellStyle name="20% - Accent5 2 5 3 2 6" xfId="27483"/>
    <cellStyle name="20% - Accent5 2 5 3 3" xfId="5591"/>
    <cellStyle name="20% - Accent5 2 5 3 3 2" xfId="14265"/>
    <cellStyle name="20% - Accent5 2 5 3 3 2 2" xfId="27484"/>
    <cellStyle name="20% - Accent5 2 5 3 3 3" xfId="20048"/>
    <cellStyle name="20% - Accent5 2 5 3 3 3 2" xfId="27485"/>
    <cellStyle name="20% - Accent5 2 5 3 3 4" xfId="27486"/>
    <cellStyle name="20% - Accent5 2 5 3 4" xfId="8483"/>
    <cellStyle name="20% - Accent5 2 5 3 4 2" xfId="27487"/>
    <cellStyle name="20% - Accent5 2 5 3 5" xfId="4402"/>
    <cellStyle name="20% - Accent5 2 5 3 5 2" xfId="27488"/>
    <cellStyle name="20% - Accent5 2 5 3 6" xfId="11374"/>
    <cellStyle name="20% - Accent5 2 5 3 6 2" xfId="27489"/>
    <cellStyle name="20% - Accent5 2 5 3 7" xfId="17157"/>
    <cellStyle name="20% - Accent5 2 5 3 7 2" xfId="27490"/>
    <cellStyle name="20% - Accent5 2 5 3 8" xfId="27491"/>
    <cellStyle name="20% - Accent5 2 5 4" xfId="1945"/>
    <cellStyle name="20% - Accent5 2 5 4 2" xfId="6540"/>
    <cellStyle name="20% - Accent5 2 5 4 2 2" xfId="15213"/>
    <cellStyle name="20% - Accent5 2 5 4 2 2 2" xfId="27492"/>
    <cellStyle name="20% - Accent5 2 5 4 2 3" xfId="20996"/>
    <cellStyle name="20% - Accent5 2 5 4 2 3 2" xfId="27493"/>
    <cellStyle name="20% - Accent5 2 5 4 2 4" xfId="27494"/>
    <cellStyle name="20% - Accent5 2 5 4 3" xfId="9431"/>
    <cellStyle name="20% - Accent5 2 5 4 3 2" xfId="27495"/>
    <cellStyle name="20% - Accent5 2 5 4 4" xfId="3648"/>
    <cellStyle name="20% - Accent5 2 5 4 4 2" xfId="27496"/>
    <cellStyle name="20% - Accent5 2 5 4 5" xfId="12322"/>
    <cellStyle name="20% - Accent5 2 5 4 5 2" xfId="27497"/>
    <cellStyle name="20% - Accent5 2 5 4 6" xfId="18105"/>
    <cellStyle name="20% - Accent5 2 5 4 6 2" xfId="27498"/>
    <cellStyle name="20% - Accent5 2 5 4 7" xfId="27499"/>
    <cellStyle name="20% - Accent5 2 5 5" xfId="1458"/>
    <cellStyle name="20% - Accent5 2 5 5 2" xfId="8944"/>
    <cellStyle name="20% - Accent5 2 5 5 2 2" xfId="14726"/>
    <cellStyle name="20% - Accent5 2 5 5 2 2 2" xfId="27500"/>
    <cellStyle name="20% - Accent5 2 5 5 2 3" xfId="20509"/>
    <cellStyle name="20% - Accent5 2 5 5 2 3 2" xfId="27501"/>
    <cellStyle name="20% - Accent5 2 5 5 2 4" xfId="27502"/>
    <cellStyle name="20% - Accent5 2 5 5 3" xfId="6053"/>
    <cellStyle name="20% - Accent5 2 5 5 3 2" xfId="27503"/>
    <cellStyle name="20% - Accent5 2 5 5 4" xfId="11835"/>
    <cellStyle name="20% - Accent5 2 5 5 4 2" xfId="27504"/>
    <cellStyle name="20% - Accent5 2 5 5 5" xfId="17618"/>
    <cellStyle name="20% - Accent5 2 5 5 5 2" xfId="27505"/>
    <cellStyle name="20% - Accent5 2 5 5 6" xfId="27506"/>
    <cellStyle name="20% - Accent5 2 5 6" xfId="4837"/>
    <cellStyle name="20% - Accent5 2 5 6 2" xfId="13511"/>
    <cellStyle name="20% - Accent5 2 5 6 2 2" xfId="27507"/>
    <cellStyle name="20% - Accent5 2 5 6 3" xfId="19294"/>
    <cellStyle name="20% - Accent5 2 5 6 3 2" xfId="27508"/>
    <cellStyle name="20% - Accent5 2 5 6 4" xfId="27509"/>
    <cellStyle name="20% - Accent5 2 5 7" xfId="7729"/>
    <cellStyle name="20% - Accent5 2 5 7 2" xfId="27510"/>
    <cellStyle name="20% - Accent5 2 5 8" xfId="3161"/>
    <cellStyle name="20% - Accent5 2 5 8 2" xfId="27511"/>
    <cellStyle name="20% - Accent5 2 5 9" xfId="10620"/>
    <cellStyle name="20% - Accent5 2 5 9 2" xfId="27512"/>
    <cellStyle name="20% - Accent5 2 6" xfId="209"/>
    <cellStyle name="20% - Accent5 2 6 10" xfId="16405"/>
    <cellStyle name="20% - Accent5 2 6 10 2" xfId="27513"/>
    <cellStyle name="20% - Accent5 2 6 11" xfId="27514"/>
    <cellStyle name="20% - Accent5 2 6 2" xfId="210"/>
    <cellStyle name="20% - Accent5 2 6 2 2" xfId="1948"/>
    <cellStyle name="20% - Accent5 2 6 2 2 2" xfId="9434"/>
    <cellStyle name="20% - Accent5 2 6 2 2 2 2" xfId="15216"/>
    <cellStyle name="20% - Accent5 2 6 2 2 2 2 2" xfId="27515"/>
    <cellStyle name="20% - Accent5 2 6 2 2 2 3" xfId="20999"/>
    <cellStyle name="20% - Accent5 2 6 2 2 2 3 2" xfId="27516"/>
    <cellStyle name="20% - Accent5 2 6 2 2 2 4" xfId="27517"/>
    <cellStyle name="20% - Accent5 2 6 2 2 3" xfId="6543"/>
    <cellStyle name="20% - Accent5 2 6 2 2 3 2" xfId="27518"/>
    <cellStyle name="20% - Accent5 2 6 2 2 4" xfId="12325"/>
    <cellStyle name="20% - Accent5 2 6 2 2 4 2" xfId="27519"/>
    <cellStyle name="20% - Accent5 2 6 2 2 5" xfId="18108"/>
    <cellStyle name="20% - Accent5 2 6 2 2 5 2" xfId="27520"/>
    <cellStyle name="20% - Accent5 2 6 2 2 6" xfId="27521"/>
    <cellStyle name="20% - Accent5 2 6 2 3" xfId="4840"/>
    <cellStyle name="20% - Accent5 2 6 2 3 2" xfId="13514"/>
    <cellStyle name="20% - Accent5 2 6 2 3 2 2" xfId="27522"/>
    <cellStyle name="20% - Accent5 2 6 2 3 3" xfId="19297"/>
    <cellStyle name="20% - Accent5 2 6 2 3 3 2" xfId="27523"/>
    <cellStyle name="20% - Accent5 2 6 2 3 4" xfId="27524"/>
    <cellStyle name="20% - Accent5 2 6 2 4" xfId="7732"/>
    <cellStyle name="20% - Accent5 2 6 2 4 2" xfId="27525"/>
    <cellStyle name="20% - Accent5 2 6 2 5" xfId="3651"/>
    <cellStyle name="20% - Accent5 2 6 2 5 2" xfId="27526"/>
    <cellStyle name="20% - Accent5 2 6 2 6" xfId="10623"/>
    <cellStyle name="20% - Accent5 2 6 2 6 2" xfId="27527"/>
    <cellStyle name="20% - Accent5 2 6 2 7" xfId="16406"/>
    <cellStyle name="20% - Accent5 2 6 2 7 2" xfId="27528"/>
    <cellStyle name="20% - Accent5 2 6 2 8" xfId="27529"/>
    <cellStyle name="20% - Accent5 2 6 3" xfId="996"/>
    <cellStyle name="20% - Accent5 2 6 3 2" xfId="2700"/>
    <cellStyle name="20% - Accent5 2 6 3 2 2" xfId="10186"/>
    <cellStyle name="20% - Accent5 2 6 3 2 2 2" xfId="15968"/>
    <cellStyle name="20% - Accent5 2 6 3 2 2 2 2" xfId="27530"/>
    <cellStyle name="20% - Accent5 2 6 3 2 2 3" xfId="21751"/>
    <cellStyle name="20% - Accent5 2 6 3 2 2 3 2" xfId="27531"/>
    <cellStyle name="20% - Accent5 2 6 3 2 2 4" xfId="27532"/>
    <cellStyle name="20% - Accent5 2 6 3 2 3" xfId="7295"/>
    <cellStyle name="20% - Accent5 2 6 3 2 3 2" xfId="27533"/>
    <cellStyle name="20% - Accent5 2 6 3 2 4" xfId="13077"/>
    <cellStyle name="20% - Accent5 2 6 3 2 4 2" xfId="27534"/>
    <cellStyle name="20% - Accent5 2 6 3 2 5" xfId="18860"/>
    <cellStyle name="20% - Accent5 2 6 3 2 5 2" xfId="27535"/>
    <cellStyle name="20% - Accent5 2 6 3 2 6" xfId="27536"/>
    <cellStyle name="20% - Accent5 2 6 3 3" xfId="5592"/>
    <cellStyle name="20% - Accent5 2 6 3 3 2" xfId="14266"/>
    <cellStyle name="20% - Accent5 2 6 3 3 2 2" xfId="27537"/>
    <cellStyle name="20% - Accent5 2 6 3 3 3" xfId="20049"/>
    <cellStyle name="20% - Accent5 2 6 3 3 3 2" xfId="27538"/>
    <cellStyle name="20% - Accent5 2 6 3 3 4" xfId="27539"/>
    <cellStyle name="20% - Accent5 2 6 3 4" xfId="8484"/>
    <cellStyle name="20% - Accent5 2 6 3 4 2" xfId="27540"/>
    <cellStyle name="20% - Accent5 2 6 3 5" xfId="4403"/>
    <cellStyle name="20% - Accent5 2 6 3 5 2" xfId="27541"/>
    <cellStyle name="20% - Accent5 2 6 3 6" xfId="11375"/>
    <cellStyle name="20% - Accent5 2 6 3 6 2" xfId="27542"/>
    <cellStyle name="20% - Accent5 2 6 3 7" xfId="17158"/>
    <cellStyle name="20% - Accent5 2 6 3 7 2" xfId="27543"/>
    <cellStyle name="20% - Accent5 2 6 3 8" xfId="27544"/>
    <cellStyle name="20% - Accent5 2 6 4" xfId="1947"/>
    <cellStyle name="20% - Accent5 2 6 4 2" xfId="6542"/>
    <cellStyle name="20% - Accent5 2 6 4 2 2" xfId="15215"/>
    <cellStyle name="20% - Accent5 2 6 4 2 2 2" xfId="27545"/>
    <cellStyle name="20% - Accent5 2 6 4 2 3" xfId="20998"/>
    <cellStyle name="20% - Accent5 2 6 4 2 3 2" xfId="27546"/>
    <cellStyle name="20% - Accent5 2 6 4 2 4" xfId="27547"/>
    <cellStyle name="20% - Accent5 2 6 4 3" xfId="9433"/>
    <cellStyle name="20% - Accent5 2 6 4 3 2" xfId="27548"/>
    <cellStyle name="20% - Accent5 2 6 4 4" xfId="3650"/>
    <cellStyle name="20% - Accent5 2 6 4 4 2" xfId="27549"/>
    <cellStyle name="20% - Accent5 2 6 4 5" xfId="12324"/>
    <cellStyle name="20% - Accent5 2 6 4 5 2" xfId="27550"/>
    <cellStyle name="20% - Accent5 2 6 4 6" xfId="18107"/>
    <cellStyle name="20% - Accent5 2 6 4 6 2" xfId="27551"/>
    <cellStyle name="20% - Accent5 2 6 4 7" xfId="27552"/>
    <cellStyle name="20% - Accent5 2 6 5" xfId="1459"/>
    <cellStyle name="20% - Accent5 2 6 5 2" xfId="8945"/>
    <cellStyle name="20% - Accent5 2 6 5 2 2" xfId="14727"/>
    <cellStyle name="20% - Accent5 2 6 5 2 2 2" xfId="27553"/>
    <cellStyle name="20% - Accent5 2 6 5 2 3" xfId="20510"/>
    <cellStyle name="20% - Accent5 2 6 5 2 3 2" xfId="27554"/>
    <cellStyle name="20% - Accent5 2 6 5 2 4" xfId="27555"/>
    <cellStyle name="20% - Accent5 2 6 5 3" xfId="6054"/>
    <cellStyle name="20% - Accent5 2 6 5 3 2" xfId="27556"/>
    <cellStyle name="20% - Accent5 2 6 5 4" xfId="11836"/>
    <cellStyle name="20% - Accent5 2 6 5 4 2" xfId="27557"/>
    <cellStyle name="20% - Accent5 2 6 5 5" xfId="17619"/>
    <cellStyle name="20% - Accent5 2 6 5 5 2" xfId="27558"/>
    <cellStyle name="20% - Accent5 2 6 5 6" xfId="27559"/>
    <cellStyle name="20% - Accent5 2 6 6" xfId="4839"/>
    <cellStyle name="20% - Accent5 2 6 6 2" xfId="13513"/>
    <cellStyle name="20% - Accent5 2 6 6 2 2" xfId="27560"/>
    <cellStyle name="20% - Accent5 2 6 6 3" xfId="19296"/>
    <cellStyle name="20% - Accent5 2 6 6 3 2" xfId="27561"/>
    <cellStyle name="20% - Accent5 2 6 6 4" xfId="27562"/>
    <cellStyle name="20% - Accent5 2 6 7" xfId="7731"/>
    <cellStyle name="20% - Accent5 2 6 7 2" xfId="27563"/>
    <cellStyle name="20% - Accent5 2 6 8" xfId="3162"/>
    <cellStyle name="20% - Accent5 2 6 8 2" xfId="27564"/>
    <cellStyle name="20% - Accent5 2 6 9" xfId="10622"/>
    <cellStyle name="20% - Accent5 2 6 9 2" xfId="27565"/>
    <cellStyle name="20% - Accent5 2 7" xfId="211"/>
    <cellStyle name="20% - Accent5 2 7 2" xfId="1949"/>
    <cellStyle name="20% - Accent5 2 7 2 2" xfId="6544"/>
    <cellStyle name="20% - Accent5 2 7 2 2 2" xfId="15217"/>
    <cellStyle name="20% - Accent5 2 7 2 2 2 2" xfId="27566"/>
    <cellStyle name="20% - Accent5 2 7 2 2 3" xfId="21000"/>
    <cellStyle name="20% - Accent5 2 7 2 2 3 2" xfId="27567"/>
    <cellStyle name="20% - Accent5 2 7 2 2 4" xfId="27568"/>
    <cellStyle name="20% - Accent5 2 7 2 3" xfId="9435"/>
    <cellStyle name="20% - Accent5 2 7 2 3 2" xfId="27569"/>
    <cellStyle name="20% - Accent5 2 7 2 4" xfId="3652"/>
    <cellStyle name="20% - Accent5 2 7 2 4 2" xfId="27570"/>
    <cellStyle name="20% - Accent5 2 7 2 5" xfId="12326"/>
    <cellStyle name="20% - Accent5 2 7 2 5 2" xfId="27571"/>
    <cellStyle name="20% - Accent5 2 7 2 6" xfId="18109"/>
    <cellStyle name="20% - Accent5 2 7 2 6 2" xfId="27572"/>
    <cellStyle name="20% - Accent5 2 7 2 7" xfId="27573"/>
    <cellStyle name="20% - Accent5 2 7 3" xfId="1440"/>
    <cellStyle name="20% - Accent5 2 7 3 2" xfId="8926"/>
    <cellStyle name="20% - Accent5 2 7 3 2 2" xfId="14708"/>
    <cellStyle name="20% - Accent5 2 7 3 2 2 2" xfId="27574"/>
    <cellStyle name="20% - Accent5 2 7 3 2 3" xfId="20491"/>
    <cellStyle name="20% - Accent5 2 7 3 2 3 2" xfId="27575"/>
    <cellStyle name="20% - Accent5 2 7 3 2 4" xfId="27576"/>
    <cellStyle name="20% - Accent5 2 7 3 3" xfId="6035"/>
    <cellStyle name="20% - Accent5 2 7 3 3 2" xfId="27577"/>
    <cellStyle name="20% - Accent5 2 7 3 4" xfId="11817"/>
    <cellStyle name="20% - Accent5 2 7 3 4 2" xfId="27578"/>
    <cellStyle name="20% - Accent5 2 7 3 5" xfId="17600"/>
    <cellStyle name="20% - Accent5 2 7 3 5 2" xfId="27579"/>
    <cellStyle name="20% - Accent5 2 7 3 6" xfId="27580"/>
    <cellStyle name="20% - Accent5 2 7 4" xfId="4841"/>
    <cellStyle name="20% - Accent5 2 7 4 2" xfId="13515"/>
    <cellStyle name="20% - Accent5 2 7 4 2 2" xfId="27581"/>
    <cellStyle name="20% - Accent5 2 7 4 3" xfId="19298"/>
    <cellStyle name="20% - Accent5 2 7 4 3 2" xfId="27582"/>
    <cellStyle name="20% - Accent5 2 7 4 4" xfId="27583"/>
    <cellStyle name="20% - Accent5 2 7 5" xfId="7733"/>
    <cellStyle name="20% - Accent5 2 7 5 2" xfId="27584"/>
    <cellStyle name="20% - Accent5 2 7 6" xfId="3143"/>
    <cellStyle name="20% - Accent5 2 7 6 2" xfId="27585"/>
    <cellStyle name="20% - Accent5 2 7 7" xfId="10624"/>
    <cellStyle name="20% - Accent5 2 7 7 2" xfId="27586"/>
    <cellStyle name="20% - Accent5 2 7 8" xfId="16407"/>
    <cellStyle name="20% - Accent5 2 7 8 2" xfId="27587"/>
    <cellStyle name="20% - Accent5 2 7 9" xfId="27588"/>
    <cellStyle name="20% - Accent5 2 8" xfId="847"/>
    <cellStyle name="20% - Accent5 2 8 2" xfId="2553"/>
    <cellStyle name="20% - Accent5 2 8 2 2" xfId="10039"/>
    <cellStyle name="20% - Accent5 2 8 2 2 2" xfId="15821"/>
    <cellStyle name="20% - Accent5 2 8 2 2 2 2" xfId="27589"/>
    <cellStyle name="20% - Accent5 2 8 2 2 3" xfId="21604"/>
    <cellStyle name="20% - Accent5 2 8 2 2 3 2" xfId="27590"/>
    <cellStyle name="20% - Accent5 2 8 2 2 4" xfId="27591"/>
    <cellStyle name="20% - Accent5 2 8 2 3" xfId="7148"/>
    <cellStyle name="20% - Accent5 2 8 2 3 2" xfId="27592"/>
    <cellStyle name="20% - Accent5 2 8 2 4" xfId="12930"/>
    <cellStyle name="20% - Accent5 2 8 2 4 2" xfId="27593"/>
    <cellStyle name="20% - Accent5 2 8 2 5" xfId="18713"/>
    <cellStyle name="20% - Accent5 2 8 2 5 2" xfId="27594"/>
    <cellStyle name="20% - Accent5 2 8 2 6" xfId="27595"/>
    <cellStyle name="20% - Accent5 2 8 3" xfId="5445"/>
    <cellStyle name="20% - Accent5 2 8 3 2" xfId="14119"/>
    <cellStyle name="20% - Accent5 2 8 3 2 2" xfId="27596"/>
    <cellStyle name="20% - Accent5 2 8 3 3" xfId="19902"/>
    <cellStyle name="20% - Accent5 2 8 3 3 2" xfId="27597"/>
    <cellStyle name="20% - Accent5 2 8 3 4" xfId="27598"/>
    <cellStyle name="20% - Accent5 2 8 4" xfId="8337"/>
    <cellStyle name="20% - Accent5 2 8 4 2" xfId="27599"/>
    <cellStyle name="20% - Accent5 2 8 5" xfId="4256"/>
    <cellStyle name="20% - Accent5 2 8 5 2" xfId="27600"/>
    <cellStyle name="20% - Accent5 2 8 6" xfId="11228"/>
    <cellStyle name="20% - Accent5 2 8 6 2" xfId="27601"/>
    <cellStyle name="20% - Accent5 2 8 7" xfId="17011"/>
    <cellStyle name="20% - Accent5 2 8 7 2" xfId="27602"/>
    <cellStyle name="20% - Accent5 2 8 8" xfId="27603"/>
    <cellStyle name="20% - Accent5 2 9" xfId="1910"/>
    <cellStyle name="20% - Accent5 2 9 2" xfId="6505"/>
    <cellStyle name="20% - Accent5 2 9 2 2" xfId="15178"/>
    <cellStyle name="20% - Accent5 2 9 2 2 2" xfId="27604"/>
    <cellStyle name="20% - Accent5 2 9 2 3" xfId="20961"/>
    <cellStyle name="20% - Accent5 2 9 2 3 2" xfId="27605"/>
    <cellStyle name="20% - Accent5 2 9 2 4" xfId="27606"/>
    <cellStyle name="20% - Accent5 2 9 3" xfId="9396"/>
    <cellStyle name="20% - Accent5 2 9 3 2" xfId="27607"/>
    <cellStyle name="20% - Accent5 2 9 4" xfId="3613"/>
    <cellStyle name="20% - Accent5 2 9 4 2" xfId="27608"/>
    <cellStyle name="20% - Accent5 2 9 5" xfId="12287"/>
    <cellStyle name="20% - Accent5 2 9 5 2" xfId="27609"/>
    <cellStyle name="20% - Accent5 2 9 6" xfId="18070"/>
    <cellStyle name="20% - Accent5 2 9 6 2" xfId="27610"/>
    <cellStyle name="20% - Accent5 2 9 7" xfId="27611"/>
    <cellStyle name="20% - Accent5 3" xfId="1270"/>
    <cellStyle name="20% - Accent5 3 2" xfId="5866"/>
    <cellStyle name="20% - Accent5 3 2 2" xfId="14539"/>
    <cellStyle name="20% - Accent5 3 2 2 2" xfId="27612"/>
    <cellStyle name="20% - Accent5 3 2 3" xfId="20322"/>
    <cellStyle name="20% - Accent5 3 2 3 2" xfId="27613"/>
    <cellStyle name="20% - Accent5 3 2 4" xfId="27614"/>
    <cellStyle name="20% - Accent5 3 3" xfId="8757"/>
    <cellStyle name="20% - Accent5 3 3 2" xfId="27615"/>
    <cellStyle name="20% - Accent5 3 4" xfId="2974"/>
    <cellStyle name="20% - Accent5 3 4 2" xfId="27616"/>
    <cellStyle name="20% - Accent5 3 5" xfId="11648"/>
    <cellStyle name="20% - Accent5 3 5 2" xfId="27617"/>
    <cellStyle name="20% - Accent5 3 6" xfId="17431"/>
    <cellStyle name="20% - Accent5 3 6 2" xfId="27618"/>
    <cellStyle name="20% - Accent5 3 7" xfId="27619"/>
    <cellStyle name="20% - Accent5 4" xfId="2538"/>
    <cellStyle name="20% - Accent5 4 2" xfId="7133"/>
    <cellStyle name="20% - Accent5 4 2 2" xfId="15806"/>
    <cellStyle name="20% - Accent5 4 2 2 2" xfId="27620"/>
    <cellStyle name="20% - Accent5 4 2 3" xfId="21589"/>
    <cellStyle name="20% - Accent5 4 2 3 2" xfId="27621"/>
    <cellStyle name="20% - Accent5 4 2 4" xfId="27622"/>
    <cellStyle name="20% - Accent5 4 3" xfId="10024"/>
    <cellStyle name="20% - Accent5 4 3 2" xfId="27623"/>
    <cellStyle name="20% - Accent5 4 4" xfId="4241"/>
    <cellStyle name="20% - Accent5 4 4 2" xfId="27624"/>
    <cellStyle name="20% - Accent5 4 5" xfId="12915"/>
    <cellStyle name="20% - Accent5 4 5 2" xfId="27625"/>
    <cellStyle name="20% - Accent5 4 6" xfId="18698"/>
    <cellStyle name="20% - Accent5 4 6 2" xfId="27626"/>
    <cellStyle name="20% - Accent5 4 7" xfId="27627"/>
    <cellStyle name="20% - Accent5 5" xfId="1240"/>
    <cellStyle name="20% - Accent5 5 2" xfId="8727"/>
    <cellStyle name="20% - Accent5 5 2 2" xfId="14509"/>
    <cellStyle name="20% - Accent5 5 2 2 2" xfId="27628"/>
    <cellStyle name="20% - Accent5 5 2 3" xfId="20292"/>
    <cellStyle name="20% - Accent5 5 2 3 2" xfId="27629"/>
    <cellStyle name="20% - Accent5 5 2 4" xfId="27630"/>
    <cellStyle name="20% - Accent5 5 3" xfId="5836"/>
    <cellStyle name="20% - Accent5 5 3 2" xfId="27631"/>
    <cellStyle name="20% - Accent5 5 4" xfId="11618"/>
    <cellStyle name="20% - Accent5 5 4 2" xfId="27632"/>
    <cellStyle name="20% - Accent5 5 5" xfId="17401"/>
    <cellStyle name="20% - Accent5 5 5 2" xfId="27633"/>
    <cellStyle name="20% - Accent5 5 6" xfId="27634"/>
    <cellStyle name="20% - Accent5 6" xfId="5430"/>
    <cellStyle name="20% - Accent5 6 2" xfId="14104"/>
    <cellStyle name="20% - Accent5 6 2 2" xfId="27635"/>
    <cellStyle name="20% - Accent5 6 3" xfId="19887"/>
    <cellStyle name="20% - Accent5 6 3 2" xfId="27636"/>
    <cellStyle name="20% - Accent5 6 4" xfId="27637"/>
    <cellStyle name="20% - Accent5 7" xfId="8322"/>
    <cellStyle name="20% - Accent5 7 2" xfId="27638"/>
    <cellStyle name="20% - Accent5 8" xfId="2944"/>
    <cellStyle name="20% - Accent5 8 2" xfId="27639"/>
    <cellStyle name="20% - Accent5 9" xfId="11213"/>
    <cellStyle name="20% - Accent5 9 2" xfId="27640"/>
    <cellStyle name="20% - Accent6" xfId="832" builtinId="50" customBuiltin="1"/>
    <cellStyle name="20% - Accent6 10" xfId="16998"/>
    <cellStyle name="20% - Accent6 10 2" xfId="27641"/>
    <cellStyle name="20% - Accent6 11" xfId="27642"/>
    <cellStyle name="20% - Accent6 2" xfId="212"/>
    <cellStyle name="20% - Accent6 2 10" xfId="1253"/>
    <cellStyle name="20% - Accent6 2 10 2" xfId="8740"/>
    <cellStyle name="20% - Accent6 2 10 2 2" xfId="14522"/>
    <cellStyle name="20% - Accent6 2 10 2 2 2" xfId="27643"/>
    <cellStyle name="20% - Accent6 2 10 2 3" xfId="20305"/>
    <cellStyle name="20% - Accent6 2 10 2 3 2" xfId="27644"/>
    <cellStyle name="20% - Accent6 2 10 2 4" xfId="27645"/>
    <cellStyle name="20% - Accent6 2 10 3" xfId="5849"/>
    <cellStyle name="20% - Accent6 2 10 3 2" xfId="27646"/>
    <cellStyle name="20% - Accent6 2 10 4" xfId="11631"/>
    <cellStyle name="20% - Accent6 2 10 4 2" xfId="27647"/>
    <cellStyle name="20% - Accent6 2 10 5" xfId="17414"/>
    <cellStyle name="20% - Accent6 2 10 5 2" xfId="27648"/>
    <cellStyle name="20% - Accent6 2 10 6" xfId="27649"/>
    <cellStyle name="20% - Accent6 2 11" xfId="4842"/>
    <cellStyle name="20% - Accent6 2 11 2" xfId="13516"/>
    <cellStyle name="20% - Accent6 2 11 2 2" xfId="27650"/>
    <cellStyle name="20% - Accent6 2 11 3" xfId="19299"/>
    <cellStyle name="20% - Accent6 2 11 3 2" xfId="27651"/>
    <cellStyle name="20% - Accent6 2 11 4" xfId="27652"/>
    <cellStyle name="20% - Accent6 2 12" xfId="7734"/>
    <cellStyle name="20% - Accent6 2 12 2" xfId="27653"/>
    <cellStyle name="20% - Accent6 2 13" xfId="2957"/>
    <cellStyle name="20% - Accent6 2 13 2" xfId="27654"/>
    <cellStyle name="20% - Accent6 2 14" xfId="10625"/>
    <cellStyle name="20% - Accent6 2 14 2" xfId="27655"/>
    <cellStyle name="20% - Accent6 2 15" xfId="16408"/>
    <cellStyle name="20% - Accent6 2 15 2" xfId="27656"/>
    <cellStyle name="20% - Accent6 2 16" xfId="27657"/>
    <cellStyle name="20% - Accent6 2 2" xfId="213"/>
    <cellStyle name="20% - Accent6 2 2 10" xfId="4843"/>
    <cellStyle name="20% - Accent6 2 2 10 2" xfId="13517"/>
    <cellStyle name="20% - Accent6 2 2 10 2 2" xfId="27658"/>
    <cellStyle name="20% - Accent6 2 2 10 3" xfId="19300"/>
    <cellStyle name="20% - Accent6 2 2 10 3 2" xfId="27659"/>
    <cellStyle name="20% - Accent6 2 2 10 4" xfId="27660"/>
    <cellStyle name="20% - Accent6 2 2 11" xfId="7735"/>
    <cellStyle name="20% - Accent6 2 2 11 2" xfId="27661"/>
    <cellStyle name="20% - Accent6 2 2 12" xfId="3006"/>
    <cellStyle name="20% - Accent6 2 2 12 2" xfId="27662"/>
    <cellStyle name="20% - Accent6 2 2 13" xfId="10626"/>
    <cellStyle name="20% - Accent6 2 2 13 2" xfId="27663"/>
    <cellStyle name="20% - Accent6 2 2 14" xfId="16409"/>
    <cellStyle name="20% - Accent6 2 2 14 2" xfId="27664"/>
    <cellStyle name="20% - Accent6 2 2 15" xfId="27665"/>
    <cellStyle name="20% - Accent6 2 2 2" xfId="214"/>
    <cellStyle name="20% - Accent6 2 2 2 10" xfId="7736"/>
    <cellStyle name="20% - Accent6 2 2 2 10 2" xfId="27666"/>
    <cellStyle name="20% - Accent6 2 2 2 11" xfId="3007"/>
    <cellStyle name="20% - Accent6 2 2 2 11 2" xfId="27667"/>
    <cellStyle name="20% - Accent6 2 2 2 12" xfId="10627"/>
    <cellStyle name="20% - Accent6 2 2 2 12 2" xfId="27668"/>
    <cellStyle name="20% - Accent6 2 2 2 13" xfId="16410"/>
    <cellStyle name="20% - Accent6 2 2 2 13 2" xfId="27669"/>
    <cellStyle name="20% - Accent6 2 2 2 14" xfId="27670"/>
    <cellStyle name="20% - Accent6 2 2 2 2" xfId="215"/>
    <cellStyle name="20% - Accent6 2 2 2 2 10" xfId="10628"/>
    <cellStyle name="20% - Accent6 2 2 2 2 10 2" xfId="27671"/>
    <cellStyle name="20% - Accent6 2 2 2 2 11" xfId="16411"/>
    <cellStyle name="20% - Accent6 2 2 2 2 11 2" xfId="27672"/>
    <cellStyle name="20% - Accent6 2 2 2 2 12" xfId="27673"/>
    <cellStyle name="20% - Accent6 2 2 2 2 2" xfId="216"/>
    <cellStyle name="20% - Accent6 2 2 2 2 2 10" xfId="16412"/>
    <cellStyle name="20% - Accent6 2 2 2 2 2 10 2" xfId="27674"/>
    <cellStyle name="20% - Accent6 2 2 2 2 2 11" xfId="27675"/>
    <cellStyle name="20% - Accent6 2 2 2 2 2 2" xfId="217"/>
    <cellStyle name="20% - Accent6 2 2 2 2 2 2 2" xfId="1955"/>
    <cellStyle name="20% - Accent6 2 2 2 2 2 2 2 2" xfId="9441"/>
    <cellStyle name="20% - Accent6 2 2 2 2 2 2 2 2 2" xfId="15223"/>
    <cellStyle name="20% - Accent6 2 2 2 2 2 2 2 2 2 2" xfId="27676"/>
    <cellStyle name="20% - Accent6 2 2 2 2 2 2 2 2 3" xfId="21006"/>
    <cellStyle name="20% - Accent6 2 2 2 2 2 2 2 2 3 2" xfId="27677"/>
    <cellStyle name="20% - Accent6 2 2 2 2 2 2 2 2 4" xfId="27678"/>
    <cellStyle name="20% - Accent6 2 2 2 2 2 2 2 3" xfId="6550"/>
    <cellStyle name="20% - Accent6 2 2 2 2 2 2 2 3 2" xfId="27679"/>
    <cellStyle name="20% - Accent6 2 2 2 2 2 2 2 4" xfId="12332"/>
    <cellStyle name="20% - Accent6 2 2 2 2 2 2 2 4 2" xfId="27680"/>
    <cellStyle name="20% - Accent6 2 2 2 2 2 2 2 5" xfId="18115"/>
    <cellStyle name="20% - Accent6 2 2 2 2 2 2 2 5 2" xfId="27681"/>
    <cellStyle name="20% - Accent6 2 2 2 2 2 2 2 6" xfId="27682"/>
    <cellStyle name="20% - Accent6 2 2 2 2 2 2 3" xfId="4847"/>
    <cellStyle name="20% - Accent6 2 2 2 2 2 2 3 2" xfId="13521"/>
    <cellStyle name="20% - Accent6 2 2 2 2 2 2 3 2 2" xfId="27683"/>
    <cellStyle name="20% - Accent6 2 2 2 2 2 2 3 3" xfId="19304"/>
    <cellStyle name="20% - Accent6 2 2 2 2 2 2 3 3 2" xfId="27684"/>
    <cellStyle name="20% - Accent6 2 2 2 2 2 2 3 4" xfId="27685"/>
    <cellStyle name="20% - Accent6 2 2 2 2 2 2 4" xfId="7739"/>
    <cellStyle name="20% - Accent6 2 2 2 2 2 2 4 2" xfId="27686"/>
    <cellStyle name="20% - Accent6 2 2 2 2 2 2 5" xfId="3658"/>
    <cellStyle name="20% - Accent6 2 2 2 2 2 2 5 2" xfId="27687"/>
    <cellStyle name="20% - Accent6 2 2 2 2 2 2 6" xfId="10630"/>
    <cellStyle name="20% - Accent6 2 2 2 2 2 2 6 2" xfId="27688"/>
    <cellStyle name="20% - Accent6 2 2 2 2 2 2 7" xfId="16413"/>
    <cellStyle name="20% - Accent6 2 2 2 2 2 2 7 2" xfId="27689"/>
    <cellStyle name="20% - Accent6 2 2 2 2 2 2 8" xfId="27690"/>
    <cellStyle name="20% - Accent6 2 2 2 2 2 3" xfId="998"/>
    <cellStyle name="20% - Accent6 2 2 2 2 2 3 2" xfId="2702"/>
    <cellStyle name="20% - Accent6 2 2 2 2 2 3 2 2" xfId="10188"/>
    <cellStyle name="20% - Accent6 2 2 2 2 2 3 2 2 2" xfId="15970"/>
    <cellStyle name="20% - Accent6 2 2 2 2 2 3 2 2 2 2" xfId="27691"/>
    <cellStyle name="20% - Accent6 2 2 2 2 2 3 2 2 3" xfId="21753"/>
    <cellStyle name="20% - Accent6 2 2 2 2 2 3 2 2 3 2" xfId="27692"/>
    <cellStyle name="20% - Accent6 2 2 2 2 2 3 2 2 4" xfId="27693"/>
    <cellStyle name="20% - Accent6 2 2 2 2 2 3 2 3" xfId="7297"/>
    <cellStyle name="20% - Accent6 2 2 2 2 2 3 2 3 2" xfId="27694"/>
    <cellStyle name="20% - Accent6 2 2 2 2 2 3 2 4" xfId="13079"/>
    <cellStyle name="20% - Accent6 2 2 2 2 2 3 2 4 2" xfId="27695"/>
    <cellStyle name="20% - Accent6 2 2 2 2 2 3 2 5" xfId="18862"/>
    <cellStyle name="20% - Accent6 2 2 2 2 2 3 2 5 2" xfId="27696"/>
    <cellStyle name="20% - Accent6 2 2 2 2 2 3 2 6" xfId="27697"/>
    <cellStyle name="20% - Accent6 2 2 2 2 2 3 3" xfId="5594"/>
    <cellStyle name="20% - Accent6 2 2 2 2 2 3 3 2" xfId="14268"/>
    <cellStyle name="20% - Accent6 2 2 2 2 2 3 3 2 2" xfId="27698"/>
    <cellStyle name="20% - Accent6 2 2 2 2 2 3 3 3" xfId="20051"/>
    <cellStyle name="20% - Accent6 2 2 2 2 2 3 3 3 2" xfId="27699"/>
    <cellStyle name="20% - Accent6 2 2 2 2 2 3 3 4" xfId="27700"/>
    <cellStyle name="20% - Accent6 2 2 2 2 2 3 4" xfId="8486"/>
    <cellStyle name="20% - Accent6 2 2 2 2 2 3 4 2" xfId="27701"/>
    <cellStyle name="20% - Accent6 2 2 2 2 2 3 5" xfId="4405"/>
    <cellStyle name="20% - Accent6 2 2 2 2 2 3 5 2" xfId="27702"/>
    <cellStyle name="20% - Accent6 2 2 2 2 2 3 6" xfId="11377"/>
    <cellStyle name="20% - Accent6 2 2 2 2 2 3 6 2" xfId="27703"/>
    <cellStyle name="20% - Accent6 2 2 2 2 2 3 7" xfId="17160"/>
    <cellStyle name="20% - Accent6 2 2 2 2 2 3 7 2" xfId="27704"/>
    <cellStyle name="20% - Accent6 2 2 2 2 2 3 8" xfId="27705"/>
    <cellStyle name="20% - Accent6 2 2 2 2 2 4" xfId="1954"/>
    <cellStyle name="20% - Accent6 2 2 2 2 2 4 2" xfId="6549"/>
    <cellStyle name="20% - Accent6 2 2 2 2 2 4 2 2" xfId="15222"/>
    <cellStyle name="20% - Accent6 2 2 2 2 2 4 2 2 2" xfId="27706"/>
    <cellStyle name="20% - Accent6 2 2 2 2 2 4 2 3" xfId="21005"/>
    <cellStyle name="20% - Accent6 2 2 2 2 2 4 2 3 2" xfId="27707"/>
    <cellStyle name="20% - Accent6 2 2 2 2 2 4 2 4" xfId="27708"/>
    <cellStyle name="20% - Accent6 2 2 2 2 2 4 3" xfId="9440"/>
    <cellStyle name="20% - Accent6 2 2 2 2 2 4 3 2" xfId="27709"/>
    <cellStyle name="20% - Accent6 2 2 2 2 2 4 4" xfId="3657"/>
    <cellStyle name="20% - Accent6 2 2 2 2 2 4 4 2" xfId="27710"/>
    <cellStyle name="20% - Accent6 2 2 2 2 2 4 5" xfId="12331"/>
    <cellStyle name="20% - Accent6 2 2 2 2 2 4 5 2" xfId="27711"/>
    <cellStyle name="20% - Accent6 2 2 2 2 2 4 6" xfId="18114"/>
    <cellStyle name="20% - Accent6 2 2 2 2 2 4 6 2" xfId="27712"/>
    <cellStyle name="20% - Accent6 2 2 2 2 2 4 7" xfId="27713"/>
    <cellStyle name="20% - Accent6 2 2 2 2 2 5" xfId="1464"/>
    <cellStyle name="20% - Accent6 2 2 2 2 2 5 2" xfId="8950"/>
    <cellStyle name="20% - Accent6 2 2 2 2 2 5 2 2" xfId="14732"/>
    <cellStyle name="20% - Accent6 2 2 2 2 2 5 2 2 2" xfId="27714"/>
    <cellStyle name="20% - Accent6 2 2 2 2 2 5 2 3" xfId="20515"/>
    <cellStyle name="20% - Accent6 2 2 2 2 2 5 2 3 2" xfId="27715"/>
    <cellStyle name="20% - Accent6 2 2 2 2 2 5 2 4" xfId="27716"/>
    <cellStyle name="20% - Accent6 2 2 2 2 2 5 3" xfId="6059"/>
    <cellStyle name="20% - Accent6 2 2 2 2 2 5 3 2" xfId="27717"/>
    <cellStyle name="20% - Accent6 2 2 2 2 2 5 4" xfId="11841"/>
    <cellStyle name="20% - Accent6 2 2 2 2 2 5 4 2" xfId="27718"/>
    <cellStyle name="20% - Accent6 2 2 2 2 2 5 5" xfId="17624"/>
    <cellStyle name="20% - Accent6 2 2 2 2 2 5 5 2" xfId="27719"/>
    <cellStyle name="20% - Accent6 2 2 2 2 2 5 6" xfId="27720"/>
    <cellStyle name="20% - Accent6 2 2 2 2 2 6" xfId="4846"/>
    <cellStyle name="20% - Accent6 2 2 2 2 2 6 2" xfId="13520"/>
    <cellStyle name="20% - Accent6 2 2 2 2 2 6 2 2" xfId="27721"/>
    <cellStyle name="20% - Accent6 2 2 2 2 2 6 3" xfId="19303"/>
    <cellStyle name="20% - Accent6 2 2 2 2 2 6 3 2" xfId="27722"/>
    <cellStyle name="20% - Accent6 2 2 2 2 2 6 4" xfId="27723"/>
    <cellStyle name="20% - Accent6 2 2 2 2 2 7" xfId="7738"/>
    <cellStyle name="20% - Accent6 2 2 2 2 2 7 2" xfId="27724"/>
    <cellStyle name="20% - Accent6 2 2 2 2 2 8" xfId="3167"/>
    <cellStyle name="20% - Accent6 2 2 2 2 2 8 2" xfId="27725"/>
    <cellStyle name="20% - Accent6 2 2 2 2 2 9" xfId="10629"/>
    <cellStyle name="20% - Accent6 2 2 2 2 2 9 2" xfId="27726"/>
    <cellStyle name="20% - Accent6 2 2 2 2 3" xfId="218"/>
    <cellStyle name="20% - Accent6 2 2 2 2 3 2" xfId="1956"/>
    <cellStyle name="20% - Accent6 2 2 2 2 3 2 2" xfId="9442"/>
    <cellStyle name="20% - Accent6 2 2 2 2 3 2 2 2" xfId="15224"/>
    <cellStyle name="20% - Accent6 2 2 2 2 3 2 2 2 2" xfId="27727"/>
    <cellStyle name="20% - Accent6 2 2 2 2 3 2 2 3" xfId="21007"/>
    <cellStyle name="20% - Accent6 2 2 2 2 3 2 2 3 2" xfId="27728"/>
    <cellStyle name="20% - Accent6 2 2 2 2 3 2 2 4" xfId="27729"/>
    <cellStyle name="20% - Accent6 2 2 2 2 3 2 3" xfId="6551"/>
    <cellStyle name="20% - Accent6 2 2 2 2 3 2 3 2" xfId="27730"/>
    <cellStyle name="20% - Accent6 2 2 2 2 3 2 4" xfId="12333"/>
    <cellStyle name="20% - Accent6 2 2 2 2 3 2 4 2" xfId="27731"/>
    <cellStyle name="20% - Accent6 2 2 2 2 3 2 5" xfId="18116"/>
    <cellStyle name="20% - Accent6 2 2 2 2 3 2 5 2" xfId="27732"/>
    <cellStyle name="20% - Accent6 2 2 2 2 3 2 6" xfId="27733"/>
    <cellStyle name="20% - Accent6 2 2 2 2 3 3" xfId="4848"/>
    <cellStyle name="20% - Accent6 2 2 2 2 3 3 2" xfId="13522"/>
    <cellStyle name="20% - Accent6 2 2 2 2 3 3 2 2" xfId="27734"/>
    <cellStyle name="20% - Accent6 2 2 2 2 3 3 3" xfId="19305"/>
    <cellStyle name="20% - Accent6 2 2 2 2 3 3 3 2" xfId="27735"/>
    <cellStyle name="20% - Accent6 2 2 2 2 3 3 4" xfId="27736"/>
    <cellStyle name="20% - Accent6 2 2 2 2 3 4" xfId="7740"/>
    <cellStyle name="20% - Accent6 2 2 2 2 3 4 2" xfId="27737"/>
    <cellStyle name="20% - Accent6 2 2 2 2 3 5" xfId="3659"/>
    <cellStyle name="20% - Accent6 2 2 2 2 3 5 2" xfId="27738"/>
    <cellStyle name="20% - Accent6 2 2 2 2 3 6" xfId="10631"/>
    <cellStyle name="20% - Accent6 2 2 2 2 3 6 2" xfId="27739"/>
    <cellStyle name="20% - Accent6 2 2 2 2 3 7" xfId="16414"/>
    <cellStyle name="20% - Accent6 2 2 2 2 3 7 2" xfId="27740"/>
    <cellStyle name="20% - Accent6 2 2 2 2 3 8" xfId="27741"/>
    <cellStyle name="20% - Accent6 2 2 2 2 4" xfId="997"/>
    <cellStyle name="20% - Accent6 2 2 2 2 4 2" xfId="2701"/>
    <cellStyle name="20% - Accent6 2 2 2 2 4 2 2" xfId="10187"/>
    <cellStyle name="20% - Accent6 2 2 2 2 4 2 2 2" xfId="15969"/>
    <cellStyle name="20% - Accent6 2 2 2 2 4 2 2 2 2" xfId="27742"/>
    <cellStyle name="20% - Accent6 2 2 2 2 4 2 2 3" xfId="21752"/>
    <cellStyle name="20% - Accent6 2 2 2 2 4 2 2 3 2" xfId="27743"/>
    <cellStyle name="20% - Accent6 2 2 2 2 4 2 2 4" xfId="27744"/>
    <cellStyle name="20% - Accent6 2 2 2 2 4 2 3" xfId="7296"/>
    <cellStyle name="20% - Accent6 2 2 2 2 4 2 3 2" xfId="27745"/>
    <cellStyle name="20% - Accent6 2 2 2 2 4 2 4" xfId="13078"/>
    <cellStyle name="20% - Accent6 2 2 2 2 4 2 4 2" xfId="27746"/>
    <cellStyle name="20% - Accent6 2 2 2 2 4 2 5" xfId="18861"/>
    <cellStyle name="20% - Accent6 2 2 2 2 4 2 5 2" xfId="27747"/>
    <cellStyle name="20% - Accent6 2 2 2 2 4 2 6" xfId="27748"/>
    <cellStyle name="20% - Accent6 2 2 2 2 4 3" xfId="5593"/>
    <cellStyle name="20% - Accent6 2 2 2 2 4 3 2" xfId="14267"/>
    <cellStyle name="20% - Accent6 2 2 2 2 4 3 2 2" xfId="27749"/>
    <cellStyle name="20% - Accent6 2 2 2 2 4 3 3" xfId="20050"/>
    <cellStyle name="20% - Accent6 2 2 2 2 4 3 3 2" xfId="27750"/>
    <cellStyle name="20% - Accent6 2 2 2 2 4 3 4" xfId="27751"/>
    <cellStyle name="20% - Accent6 2 2 2 2 4 4" xfId="8485"/>
    <cellStyle name="20% - Accent6 2 2 2 2 4 4 2" xfId="27752"/>
    <cellStyle name="20% - Accent6 2 2 2 2 4 5" xfId="4404"/>
    <cellStyle name="20% - Accent6 2 2 2 2 4 5 2" xfId="27753"/>
    <cellStyle name="20% - Accent6 2 2 2 2 4 6" xfId="11376"/>
    <cellStyle name="20% - Accent6 2 2 2 2 4 6 2" xfId="27754"/>
    <cellStyle name="20% - Accent6 2 2 2 2 4 7" xfId="17159"/>
    <cellStyle name="20% - Accent6 2 2 2 2 4 7 2" xfId="27755"/>
    <cellStyle name="20% - Accent6 2 2 2 2 4 8" xfId="27756"/>
    <cellStyle name="20% - Accent6 2 2 2 2 5" xfId="1953"/>
    <cellStyle name="20% - Accent6 2 2 2 2 5 2" xfId="6548"/>
    <cellStyle name="20% - Accent6 2 2 2 2 5 2 2" xfId="15221"/>
    <cellStyle name="20% - Accent6 2 2 2 2 5 2 2 2" xfId="27757"/>
    <cellStyle name="20% - Accent6 2 2 2 2 5 2 3" xfId="21004"/>
    <cellStyle name="20% - Accent6 2 2 2 2 5 2 3 2" xfId="27758"/>
    <cellStyle name="20% - Accent6 2 2 2 2 5 2 4" xfId="27759"/>
    <cellStyle name="20% - Accent6 2 2 2 2 5 3" xfId="9439"/>
    <cellStyle name="20% - Accent6 2 2 2 2 5 3 2" xfId="27760"/>
    <cellStyle name="20% - Accent6 2 2 2 2 5 4" xfId="3656"/>
    <cellStyle name="20% - Accent6 2 2 2 2 5 4 2" xfId="27761"/>
    <cellStyle name="20% - Accent6 2 2 2 2 5 5" xfId="12330"/>
    <cellStyle name="20% - Accent6 2 2 2 2 5 5 2" xfId="27762"/>
    <cellStyle name="20% - Accent6 2 2 2 2 5 6" xfId="18113"/>
    <cellStyle name="20% - Accent6 2 2 2 2 5 6 2" xfId="27763"/>
    <cellStyle name="20% - Accent6 2 2 2 2 5 7" xfId="27764"/>
    <cellStyle name="20% - Accent6 2 2 2 2 6" xfId="1463"/>
    <cellStyle name="20% - Accent6 2 2 2 2 6 2" xfId="8949"/>
    <cellStyle name="20% - Accent6 2 2 2 2 6 2 2" xfId="14731"/>
    <cellStyle name="20% - Accent6 2 2 2 2 6 2 2 2" xfId="27765"/>
    <cellStyle name="20% - Accent6 2 2 2 2 6 2 3" xfId="20514"/>
    <cellStyle name="20% - Accent6 2 2 2 2 6 2 3 2" xfId="27766"/>
    <cellStyle name="20% - Accent6 2 2 2 2 6 2 4" xfId="27767"/>
    <cellStyle name="20% - Accent6 2 2 2 2 6 3" xfId="6058"/>
    <cellStyle name="20% - Accent6 2 2 2 2 6 3 2" xfId="27768"/>
    <cellStyle name="20% - Accent6 2 2 2 2 6 4" xfId="11840"/>
    <cellStyle name="20% - Accent6 2 2 2 2 6 4 2" xfId="27769"/>
    <cellStyle name="20% - Accent6 2 2 2 2 6 5" xfId="17623"/>
    <cellStyle name="20% - Accent6 2 2 2 2 6 5 2" xfId="27770"/>
    <cellStyle name="20% - Accent6 2 2 2 2 6 6" xfId="27771"/>
    <cellStyle name="20% - Accent6 2 2 2 2 7" xfId="4845"/>
    <cellStyle name="20% - Accent6 2 2 2 2 7 2" xfId="13519"/>
    <cellStyle name="20% - Accent6 2 2 2 2 7 2 2" xfId="27772"/>
    <cellStyle name="20% - Accent6 2 2 2 2 7 3" xfId="19302"/>
    <cellStyle name="20% - Accent6 2 2 2 2 7 3 2" xfId="27773"/>
    <cellStyle name="20% - Accent6 2 2 2 2 7 4" xfId="27774"/>
    <cellStyle name="20% - Accent6 2 2 2 2 8" xfId="7737"/>
    <cellStyle name="20% - Accent6 2 2 2 2 8 2" xfId="27775"/>
    <cellStyle name="20% - Accent6 2 2 2 2 9" xfId="3166"/>
    <cellStyle name="20% - Accent6 2 2 2 2 9 2" xfId="27776"/>
    <cellStyle name="20% - Accent6 2 2 2 3" xfId="219"/>
    <cellStyle name="20% - Accent6 2 2 2 3 10" xfId="16415"/>
    <cellStyle name="20% - Accent6 2 2 2 3 10 2" xfId="27777"/>
    <cellStyle name="20% - Accent6 2 2 2 3 11" xfId="27778"/>
    <cellStyle name="20% - Accent6 2 2 2 3 2" xfId="220"/>
    <cellStyle name="20% - Accent6 2 2 2 3 2 2" xfId="1958"/>
    <cellStyle name="20% - Accent6 2 2 2 3 2 2 2" xfId="9444"/>
    <cellStyle name="20% - Accent6 2 2 2 3 2 2 2 2" xfId="15226"/>
    <cellStyle name="20% - Accent6 2 2 2 3 2 2 2 2 2" xfId="27779"/>
    <cellStyle name="20% - Accent6 2 2 2 3 2 2 2 3" xfId="21009"/>
    <cellStyle name="20% - Accent6 2 2 2 3 2 2 2 3 2" xfId="27780"/>
    <cellStyle name="20% - Accent6 2 2 2 3 2 2 2 4" xfId="27781"/>
    <cellStyle name="20% - Accent6 2 2 2 3 2 2 3" xfId="6553"/>
    <cellStyle name="20% - Accent6 2 2 2 3 2 2 3 2" xfId="27782"/>
    <cellStyle name="20% - Accent6 2 2 2 3 2 2 4" xfId="12335"/>
    <cellStyle name="20% - Accent6 2 2 2 3 2 2 4 2" xfId="27783"/>
    <cellStyle name="20% - Accent6 2 2 2 3 2 2 5" xfId="18118"/>
    <cellStyle name="20% - Accent6 2 2 2 3 2 2 5 2" xfId="27784"/>
    <cellStyle name="20% - Accent6 2 2 2 3 2 2 6" xfId="27785"/>
    <cellStyle name="20% - Accent6 2 2 2 3 2 3" xfId="4850"/>
    <cellStyle name="20% - Accent6 2 2 2 3 2 3 2" xfId="13524"/>
    <cellStyle name="20% - Accent6 2 2 2 3 2 3 2 2" xfId="27786"/>
    <cellStyle name="20% - Accent6 2 2 2 3 2 3 3" xfId="19307"/>
    <cellStyle name="20% - Accent6 2 2 2 3 2 3 3 2" xfId="27787"/>
    <cellStyle name="20% - Accent6 2 2 2 3 2 3 4" xfId="27788"/>
    <cellStyle name="20% - Accent6 2 2 2 3 2 4" xfId="7742"/>
    <cellStyle name="20% - Accent6 2 2 2 3 2 4 2" xfId="27789"/>
    <cellStyle name="20% - Accent6 2 2 2 3 2 5" xfId="3661"/>
    <cellStyle name="20% - Accent6 2 2 2 3 2 5 2" xfId="27790"/>
    <cellStyle name="20% - Accent6 2 2 2 3 2 6" xfId="10633"/>
    <cellStyle name="20% - Accent6 2 2 2 3 2 6 2" xfId="27791"/>
    <cellStyle name="20% - Accent6 2 2 2 3 2 7" xfId="16416"/>
    <cellStyle name="20% - Accent6 2 2 2 3 2 7 2" xfId="27792"/>
    <cellStyle name="20% - Accent6 2 2 2 3 2 8" xfId="27793"/>
    <cellStyle name="20% - Accent6 2 2 2 3 3" xfId="999"/>
    <cellStyle name="20% - Accent6 2 2 2 3 3 2" xfId="2703"/>
    <cellStyle name="20% - Accent6 2 2 2 3 3 2 2" xfId="10189"/>
    <cellStyle name="20% - Accent6 2 2 2 3 3 2 2 2" xfId="15971"/>
    <cellStyle name="20% - Accent6 2 2 2 3 3 2 2 2 2" xfId="27794"/>
    <cellStyle name="20% - Accent6 2 2 2 3 3 2 2 3" xfId="21754"/>
    <cellStyle name="20% - Accent6 2 2 2 3 3 2 2 3 2" xfId="27795"/>
    <cellStyle name="20% - Accent6 2 2 2 3 3 2 2 4" xfId="27796"/>
    <cellStyle name="20% - Accent6 2 2 2 3 3 2 3" xfId="7298"/>
    <cellStyle name="20% - Accent6 2 2 2 3 3 2 3 2" xfId="27797"/>
    <cellStyle name="20% - Accent6 2 2 2 3 3 2 4" xfId="13080"/>
    <cellStyle name="20% - Accent6 2 2 2 3 3 2 4 2" xfId="27798"/>
    <cellStyle name="20% - Accent6 2 2 2 3 3 2 5" xfId="18863"/>
    <cellStyle name="20% - Accent6 2 2 2 3 3 2 5 2" xfId="27799"/>
    <cellStyle name="20% - Accent6 2 2 2 3 3 2 6" xfId="27800"/>
    <cellStyle name="20% - Accent6 2 2 2 3 3 3" xfId="5595"/>
    <cellStyle name="20% - Accent6 2 2 2 3 3 3 2" xfId="14269"/>
    <cellStyle name="20% - Accent6 2 2 2 3 3 3 2 2" xfId="27801"/>
    <cellStyle name="20% - Accent6 2 2 2 3 3 3 3" xfId="20052"/>
    <cellStyle name="20% - Accent6 2 2 2 3 3 3 3 2" xfId="27802"/>
    <cellStyle name="20% - Accent6 2 2 2 3 3 3 4" xfId="27803"/>
    <cellStyle name="20% - Accent6 2 2 2 3 3 4" xfId="8487"/>
    <cellStyle name="20% - Accent6 2 2 2 3 3 4 2" xfId="27804"/>
    <cellStyle name="20% - Accent6 2 2 2 3 3 5" xfId="4406"/>
    <cellStyle name="20% - Accent6 2 2 2 3 3 5 2" xfId="27805"/>
    <cellStyle name="20% - Accent6 2 2 2 3 3 6" xfId="11378"/>
    <cellStyle name="20% - Accent6 2 2 2 3 3 6 2" xfId="27806"/>
    <cellStyle name="20% - Accent6 2 2 2 3 3 7" xfId="17161"/>
    <cellStyle name="20% - Accent6 2 2 2 3 3 7 2" xfId="27807"/>
    <cellStyle name="20% - Accent6 2 2 2 3 3 8" xfId="27808"/>
    <cellStyle name="20% - Accent6 2 2 2 3 4" xfId="1957"/>
    <cellStyle name="20% - Accent6 2 2 2 3 4 2" xfId="6552"/>
    <cellStyle name="20% - Accent6 2 2 2 3 4 2 2" xfId="15225"/>
    <cellStyle name="20% - Accent6 2 2 2 3 4 2 2 2" xfId="27809"/>
    <cellStyle name="20% - Accent6 2 2 2 3 4 2 3" xfId="21008"/>
    <cellStyle name="20% - Accent6 2 2 2 3 4 2 3 2" xfId="27810"/>
    <cellStyle name="20% - Accent6 2 2 2 3 4 2 4" xfId="27811"/>
    <cellStyle name="20% - Accent6 2 2 2 3 4 3" xfId="9443"/>
    <cellStyle name="20% - Accent6 2 2 2 3 4 3 2" xfId="27812"/>
    <cellStyle name="20% - Accent6 2 2 2 3 4 4" xfId="3660"/>
    <cellStyle name="20% - Accent6 2 2 2 3 4 4 2" xfId="27813"/>
    <cellStyle name="20% - Accent6 2 2 2 3 4 5" xfId="12334"/>
    <cellStyle name="20% - Accent6 2 2 2 3 4 5 2" xfId="27814"/>
    <cellStyle name="20% - Accent6 2 2 2 3 4 6" xfId="18117"/>
    <cellStyle name="20% - Accent6 2 2 2 3 4 6 2" xfId="27815"/>
    <cellStyle name="20% - Accent6 2 2 2 3 4 7" xfId="27816"/>
    <cellStyle name="20% - Accent6 2 2 2 3 5" xfId="1465"/>
    <cellStyle name="20% - Accent6 2 2 2 3 5 2" xfId="8951"/>
    <cellStyle name="20% - Accent6 2 2 2 3 5 2 2" xfId="14733"/>
    <cellStyle name="20% - Accent6 2 2 2 3 5 2 2 2" xfId="27817"/>
    <cellStyle name="20% - Accent6 2 2 2 3 5 2 3" xfId="20516"/>
    <cellStyle name="20% - Accent6 2 2 2 3 5 2 3 2" xfId="27818"/>
    <cellStyle name="20% - Accent6 2 2 2 3 5 2 4" xfId="27819"/>
    <cellStyle name="20% - Accent6 2 2 2 3 5 3" xfId="6060"/>
    <cellStyle name="20% - Accent6 2 2 2 3 5 3 2" xfId="27820"/>
    <cellStyle name="20% - Accent6 2 2 2 3 5 4" xfId="11842"/>
    <cellStyle name="20% - Accent6 2 2 2 3 5 4 2" xfId="27821"/>
    <cellStyle name="20% - Accent6 2 2 2 3 5 5" xfId="17625"/>
    <cellStyle name="20% - Accent6 2 2 2 3 5 5 2" xfId="27822"/>
    <cellStyle name="20% - Accent6 2 2 2 3 5 6" xfId="27823"/>
    <cellStyle name="20% - Accent6 2 2 2 3 6" xfId="4849"/>
    <cellStyle name="20% - Accent6 2 2 2 3 6 2" xfId="13523"/>
    <cellStyle name="20% - Accent6 2 2 2 3 6 2 2" xfId="27824"/>
    <cellStyle name="20% - Accent6 2 2 2 3 6 3" xfId="19306"/>
    <cellStyle name="20% - Accent6 2 2 2 3 6 3 2" xfId="27825"/>
    <cellStyle name="20% - Accent6 2 2 2 3 6 4" xfId="27826"/>
    <cellStyle name="20% - Accent6 2 2 2 3 7" xfId="7741"/>
    <cellStyle name="20% - Accent6 2 2 2 3 7 2" xfId="27827"/>
    <cellStyle name="20% - Accent6 2 2 2 3 8" xfId="3168"/>
    <cellStyle name="20% - Accent6 2 2 2 3 8 2" xfId="27828"/>
    <cellStyle name="20% - Accent6 2 2 2 3 9" xfId="10632"/>
    <cellStyle name="20% - Accent6 2 2 2 3 9 2" xfId="27829"/>
    <cellStyle name="20% - Accent6 2 2 2 4" xfId="221"/>
    <cellStyle name="20% - Accent6 2 2 2 4 10" xfId="16417"/>
    <cellStyle name="20% - Accent6 2 2 2 4 10 2" xfId="27830"/>
    <cellStyle name="20% - Accent6 2 2 2 4 11" xfId="27831"/>
    <cellStyle name="20% - Accent6 2 2 2 4 2" xfId="222"/>
    <cellStyle name="20% - Accent6 2 2 2 4 2 2" xfId="1960"/>
    <cellStyle name="20% - Accent6 2 2 2 4 2 2 2" xfId="9446"/>
    <cellStyle name="20% - Accent6 2 2 2 4 2 2 2 2" xfId="15228"/>
    <cellStyle name="20% - Accent6 2 2 2 4 2 2 2 2 2" xfId="27832"/>
    <cellStyle name="20% - Accent6 2 2 2 4 2 2 2 3" xfId="21011"/>
    <cellStyle name="20% - Accent6 2 2 2 4 2 2 2 3 2" xfId="27833"/>
    <cellStyle name="20% - Accent6 2 2 2 4 2 2 2 4" xfId="27834"/>
    <cellStyle name="20% - Accent6 2 2 2 4 2 2 3" xfId="6555"/>
    <cellStyle name="20% - Accent6 2 2 2 4 2 2 3 2" xfId="27835"/>
    <cellStyle name="20% - Accent6 2 2 2 4 2 2 4" xfId="12337"/>
    <cellStyle name="20% - Accent6 2 2 2 4 2 2 4 2" xfId="27836"/>
    <cellStyle name="20% - Accent6 2 2 2 4 2 2 5" xfId="18120"/>
    <cellStyle name="20% - Accent6 2 2 2 4 2 2 5 2" xfId="27837"/>
    <cellStyle name="20% - Accent6 2 2 2 4 2 2 6" xfId="27838"/>
    <cellStyle name="20% - Accent6 2 2 2 4 2 3" xfId="4852"/>
    <cellStyle name="20% - Accent6 2 2 2 4 2 3 2" xfId="13526"/>
    <cellStyle name="20% - Accent6 2 2 2 4 2 3 2 2" xfId="27839"/>
    <cellStyle name="20% - Accent6 2 2 2 4 2 3 3" xfId="19309"/>
    <cellStyle name="20% - Accent6 2 2 2 4 2 3 3 2" xfId="27840"/>
    <cellStyle name="20% - Accent6 2 2 2 4 2 3 4" xfId="27841"/>
    <cellStyle name="20% - Accent6 2 2 2 4 2 4" xfId="7744"/>
    <cellStyle name="20% - Accent6 2 2 2 4 2 4 2" xfId="27842"/>
    <cellStyle name="20% - Accent6 2 2 2 4 2 5" xfId="3663"/>
    <cellStyle name="20% - Accent6 2 2 2 4 2 5 2" xfId="27843"/>
    <cellStyle name="20% - Accent6 2 2 2 4 2 6" xfId="10635"/>
    <cellStyle name="20% - Accent6 2 2 2 4 2 6 2" xfId="27844"/>
    <cellStyle name="20% - Accent6 2 2 2 4 2 7" xfId="16418"/>
    <cellStyle name="20% - Accent6 2 2 2 4 2 7 2" xfId="27845"/>
    <cellStyle name="20% - Accent6 2 2 2 4 2 8" xfId="27846"/>
    <cellStyle name="20% - Accent6 2 2 2 4 3" xfId="1000"/>
    <cellStyle name="20% - Accent6 2 2 2 4 3 2" xfId="2704"/>
    <cellStyle name="20% - Accent6 2 2 2 4 3 2 2" xfId="10190"/>
    <cellStyle name="20% - Accent6 2 2 2 4 3 2 2 2" xfId="15972"/>
    <cellStyle name="20% - Accent6 2 2 2 4 3 2 2 2 2" xfId="27847"/>
    <cellStyle name="20% - Accent6 2 2 2 4 3 2 2 3" xfId="21755"/>
    <cellStyle name="20% - Accent6 2 2 2 4 3 2 2 3 2" xfId="27848"/>
    <cellStyle name="20% - Accent6 2 2 2 4 3 2 2 4" xfId="27849"/>
    <cellStyle name="20% - Accent6 2 2 2 4 3 2 3" xfId="7299"/>
    <cellStyle name="20% - Accent6 2 2 2 4 3 2 3 2" xfId="27850"/>
    <cellStyle name="20% - Accent6 2 2 2 4 3 2 4" xfId="13081"/>
    <cellStyle name="20% - Accent6 2 2 2 4 3 2 4 2" xfId="27851"/>
    <cellStyle name="20% - Accent6 2 2 2 4 3 2 5" xfId="18864"/>
    <cellStyle name="20% - Accent6 2 2 2 4 3 2 5 2" xfId="27852"/>
    <cellStyle name="20% - Accent6 2 2 2 4 3 2 6" xfId="27853"/>
    <cellStyle name="20% - Accent6 2 2 2 4 3 3" xfId="5596"/>
    <cellStyle name="20% - Accent6 2 2 2 4 3 3 2" xfId="14270"/>
    <cellStyle name="20% - Accent6 2 2 2 4 3 3 2 2" xfId="27854"/>
    <cellStyle name="20% - Accent6 2 2 2 4 3 3 3" xfId="20053"/>
    <cellStyle name="20% - Accent6 2 2 2 4 3 3 3 2" xfId="27855"/>
    <cellStyle name="20% - Accent6 2 2 2 4 3 3 4" xfId="27856"/>
    <cellStyle name="20% - Accent6 2 2 2 4 3 4" xfId="8488"/>
    <cellStyle name="20% - Accent6 2 2 2 4 3 4 2" xfId="27857"/>
    <cellStyle name="20% - Accent6 2 2 2 4 3 5" xfId="4407"/>
    <cellStyle name="20% - Accent6 2 2 2 4 3 5 2" xfId="27858"/>
    <cellStyle name="20% - Accent6 2 2 2 4 3 6" xfId="11379"/>
    <cellStyle name="20% - Accent6 2 2 2 4 3 6 2" xfId="27859"/>
    <cellStyle name="20% - Accent6 2 2 2 4 3 7" xfId="17162"/>
    <cellStyle name="20% - Accent6 2 2 2 4 3 7 2" xfId="27860"/>
    <cellStyle name="20% - Accent6 2 2 2 4 3 8" xfId="27861"/>
    <cellStyle name="20% - Accent6 2 2 2 4 4" xfId="1959"/>
    <cellStyle name="20% - Accent6 2 2 2 4 4 2" xfId="6554"/>
    <cellStyle name="20% - Accent6 2 2 2 4 4 2 2" xfId="15227"/>
    <cellStyle name="20% - Accent6 2 2 2 4 4 2 2 2" xfId="27862"/>
    <cellStyle name="20% - Accent6 2 2 2 4 4 2 3" xfId="21010"/>
    <cellStyle name="20% - Accent6 2 2 2 4 4 2 3 2" xfId="27863"/>
    <cellStyle name="20% - Accent6 2 2 2 4 4 2 4" xfId="27864"/>
    <cellStyle name="20% - Accent6 2 2 2 4 4 3" xfId="9445"/>
    <cellStyle name="20% - Accent6 2 2 2 4 4 3 2" xfId="27865"/>
    <cellStyle name="20% - Accent6 2 2 2 4 4 4" xfId="3662"/>
    <cellStyle name="20% - Accent6 2 2 2 4 4 4 2" xfId="27866"/>
    <cellStyle name="20% - Accent6 2 2 2 4 4 5" xfId="12336"/>
    <cellStyle name="20% - Accent6 2 2 2 4 4 5 2" xfId="27867"/>
    <cellStyle name="20% - Accent6 2 2 2 4 4 6" xfId="18119"/>
    <cellStyle name="20% - Accent6 2 2 2 4 4 6 2" xfId="27868"/>
    <cellStyle name="20% - Accent6 2 2 2 4 4 7" xfId="27869"/>
    <cellStyle name="20% - Accent6 2 2 2 4 5" xfId="1466"/>
    <cellStyle name="20% - Accent6 2 2 2 4 5 2" xfId="8952"/>
    <cellStyle name="20% - Accent6 2 2 2 4 5 2 2" xfId="14734"/>
    <cellStyle name="20% - Accent6 2 2 2 4 5 2 2 2" xfId="27870"/>
    <cellStyle name="20% - Accent6 2 2 2 4 5 2 3" xfId="20517"/>
    <cellStyle name="20% - Accent6 2 2 2 4 5 2 3 2" xfId="27871"/>
    <cellStyle name="20% - Accent6 2 2 2 4 5 2 4" xfId="27872"/>
    <cellStyle name="20% - Accent6 2 2 2 4 5 3" xfId="6061"/>
    <cellStyle name="20% - Accent6 2 2 2 4 5 3 2" xfId="27873"/>
    <cellStyle name="20% - Accent6 2 2 2 4 5 4" xfId="11843"/>
    <cellStyle name="20% - Accent6 2 2 2 4 5 4 2" xfId="27874"/>
    <cellStyle name="20% - Accent6 2 2 2 4 5 5" xfId="17626"/>
    <cellStyle name="20% - Accent6 2 2 2 4 5 5 2" xfId="27875"/>
    <cellStyle name="20% - Accent6 2 2 2 4 5 6" xfId="27876"/>
    <cellStyle name="20% - Accent6 2 2 2 4 6" xfId="4851"/>
    <cellStyle name="20% - Accent6 2 2 2 4 6 2" xfId="13525"/>
    <cellStyle name="20% - Accent6 2 2 2 4 6 2 2" xfId="27877"/>
    <cellStyle name="20% - Accent6 2 2 2 4 6 3" xfId="19308"/>
    <cellStyle name="20% - Accent6 2 2 2 4 6 3 2" xfId="27878"/>
    <cellStyle name="20% - Accent6 2 2 2 4 6 4" xfId="27879"/>
    <cellStyle name="20% - Accent6 2 2 2 4 7" xfId="7743"/>
    <cellStyle name="20% - Accent6 2 2 2 4 7 2" xfId="27880"/>
    <cellStyle name="20% - Accent6 2 2 2 4 8" xfId="3169"/>
    <cellStyle name="20% - Accent6 2 2 2 4 8 2" xfId="27881"/>
    <cellStyle name="20% - Accent6 2 2 2 4 9" xfId="10634"/>
    <cellStyle name="20% - Accent6 2 2 2 4 9 2" xfId="27882"/>
    <cellStyle name="20% - Accent6 2 2 2 5" xfId="223"/>
    <cellStyle name="20% - Accent6 2 2 2 5 2" xfId="1961"/>
    <cellStyle name="20% - Accent6 2 2 2 5 2 2" xfId="6556"/>
    <cellStyle name="20% - Accent6 2 2 2 5 2 2 2" xfId="15229"/>
    <cellStyle name="20% - Accent6 2 2 2 5 2 2 2 2" xfId="27883"/>
    <cellStyle name="20% - Accent6 2 2 2 5 2 2 3" xfId="21012"/>
    <cellStyle name="20% - Accent6 2 2 2 5 2 2 3 2" xfId="27884"/>
    <cellStyle name="20% - Accent6 2 2 2 5 2 2 4" xfId="27885"/>
    <cellStyle name="20% - Accent6 2 2 2 5 2 3" xfId="9447"/>
    <cellStyle name="20% - Accent6 2 2 2 5 2 3 2" xfId="27886"/>
    <cellStyle name="20% - Accent6 2 2 2 5 2 4" xfId="3664"/>
    <cellStyle name="20% - Accent6 2 2 2 5 2 4 2" xfId="27887"/>
    <cellStyle name="20% - Accent6 2 2 2 5 2 5" xfId="12338"/>
    <cellStyle name="20% - Accent6 2 2 2 5 2 5 2" xfId="27888"/>
    <cellStyle name="20% - Accent6 2 2 2 5 2 6" xfId="18121"/>
    <cellStyle name="20% - Accent6 2 2 2 5 2 6 2" xfId="27889"/>
    <cellStyle name="20% - Accent6 2 2 2 5 2 7" xfId="27890"/>
    <cellStyle name="20% - Accent6 2 2 2 5 3" xfId="1462"/>
    <cellStyle name="20% - Accent6 2 2 2 5 3 2" xfId="8948"/>
    <cellStyle name="20% - Accent6 2 2 2 5 3 2 2" xfId="14730"/>
    <cellStyle name="20% - Accent6 2 2 2 5 3 2 2 2" xfId="27891"/>
    <cellStyle name="20% - Accent6 2 2 2 5 3 2 3" xfId="20513"/>
    <cellStyle name="20% - Accent6 2 2 2 5 3 2 3 2" xfId="27892"/>
    <cellStyle name="20% - Accent6 2 2 2 5 3 2 4" xfId="27893"/>
    <cellStyle name="20% - Accent6 2 2 2 5 3 3" xfId="6057"/>
    <cellStyle name="20% - Accent6 2 2 2 5 3 3 2" xfId="27894"/>
    <cellStyle name="20% - Accent6 2 2 2 5 3 4" xfId="11839"/>
    <cellStyle name="20% - Accent6 2 2 2 5 3 4 2" xfId="27895"/>
    <cellStyle name="20% - Accent6 2 2 2 5 3 5" xfId="17622"/>
    <cellStyle name="20% - Accent6 2 2 2 5 3 5 2" xfId="27896"/>
    <cellStyle name="20% - Accent6 2 2 2 5 3 6" xfId="27897"/>
    <cellStyle name="20% - Accent6 2 2 2 5 4" xfId="4853"/>
    <cellStyle name="20% - Accent6 2 2 2 5 4 2" xfId="13527"/>
    <cellStyle name="20% - Accent6 2 2 2 5 4 2 2" xfId="27898"/>
    <cellStyle name="20% - Accent6 2 2 2 5 4 3" xfId="19310"/>
    <cellStyle name="20% - Accent6 2 2 2 5 4 3 2" xfId="27899"/>
    <cellStyle name="20% - Accent6 2 2 2 5 4 4" xfId="27900"/>
    <cellStyle name="20% - Accent6 2 2 2 5 5" xfId="7745"/>
    <cellStyle name="20% - Accent6 2 2 2 5 5 2" xfId="27901"/>
    <cellStyle name="20% - Accent6 2 2 2 5 6" xfId="3165"/>
    <cellStyle name="20% - Accent6 2 2 2 5 6 2" xfId="27902"/>
    <cellStyle name="20% - Accent6 2 2 2 5 7" xfId="10636"/>
    <cellStyle name="20% - Accent6 2 2 2 5 7 2" xfId="27903"/>
    <cellStyle name="20% - Accent6 2 2 2 5 8" xfId="16419"/>
    <cellStyle name="20% - Accent6 2 2 2 5 8 2" xfId="27904"/>
    <cellStyle name="20% - Accent6 2 2 2 5 9" xfId="27905"/>
    <cellStyle name="20% - Accent6 2 2 2 6" xfId="905"/>
    <cellStyle name="20% - Accent6 2 2 2 6 2" xfId="2611"/>
    <cellStyle name="20% - Accent6 2 2 2 6 2 2" xfId="10097"/>
    <cellStyle name="20% - Accent6 2 2 2 6 2 2 2" xfId="15879"/>
    <cellStyle name="20% - Accent6 2 2 2 6 2 2 2 2" xfId="27906"/>
    <cellStyle name="20% - Accent6 2 2 2 6 2 2 3" xfId="21662"/>
    <cellStyle name="20% - Accent6 2 2 2 6 2 2 3 2" xfId="27907"/>
    <cellStyle name="20% - Accent6 2 2 2 6 2 2 4" xfId="27908"/>
    <cellStyle name="20% - Accent6 2 2 2 6 2 3" xfId="7206"/>
    <cellStyle name="20% - Accent6 2 2 2 6 2 3 2" xfId="27909"/>
    <cellStyle name="20% - Accent6 2 2 2 6 2 4" xfId="12988"/>
    <cellStyle name="20% - Accent6 2 2 2 6 2 4 2" xfId="27910"/>
    <cellStyle name="20% - Accent6 2 2 2 6 2 5" xfId="18771"/>
    <cellStyle name="20% - Accent6 2 2 2 6 2 5 2" xfId="27911"/>
    <cellStyle name="20% - Accent6 2 2 2 6 2 6" xfId="27912"/>
    <cellStyle name="20% - Accent6 2 2 2 6 3" xfId="5503"/>
    <cellStyle name="20% - Accent6 2 2 2 6 3 2" xfId="14177"/>
    <cellStyle name="20% - Accent6 2 2 2 6 3 2 2" xfId="27913"/>
    <cellStyle name="20% - Accent6 2 2 2 6 3 3" xfId="19960"/>
    <cellStyle name="20% - Accent6 2 2 2 6 3 3 2" xfId="27914"/>
    <cellStyle name="20% - Accent6 2 2 2 6 3 4" xfId="27915"/>
    <cellStyle name="20% - Accent6 2 2 2 6 4" xfId="8395"/>
    <cellStyle name="20% - Accent6 2 2 2 6 4 2" xfId="27916"/>
    <cellStyle name="20% - Accent6 2 2 2 6 5" xfId="4314"/>
    <cellStyle name="20% - Accent6 2 2 2 6 5 2" xfId="27917"/>
    <cellStyle name="20% - Accent6 2 2 2 6 6" xfId="11286"/>
    <cellStyle name="20% - Accent6 2 2 2 6 6 2" xfId="27918"/>
    <cellStyle name="20% - Accent6 2 2 2 6 7" xfId="17069"/>
    <cellStyle name="20% - Accent6 2 2 2 6 7 2" xfId="27919"/>
    <cellStyle name="20% - Accent6 2 2 2 6 8" xfId="27920"/>
    <cellStyle name="20% - Accent6 2 2 2 7" xfId="1952"/>
    <cellStyle name="20% - Accent6 2 2 2 7 2" xfId="6547"/>
    <cellStyle name="20% - Accent6 2 2 2 7 2 2" xfId="15220"/>
    <cellStyle name="20% - Accent6 2 2 2 7 2 2 2" xfId="27921"/>
    <cellStyle name="20% - Accent6 2 2 2 7 2 3" xfId="21003"/>
    <cellStyle name="20% - Accent6 2 2 2 7 2 3 2" xfId="27922"/>
    <cellStyle name="20% - Accent6 2 2 2 7 2 4" xfId="27923"/>
    <cellStyle name="20% - Accent6 2 2 2 7 3" xfId="9438"/>
    <cellStyle name="20% - Accent6 2 2 2 7 3 2" xfId="27924"/>
    <cellStyle name="20% - Accent6 2 2 2 7 4" xfId="3655"/>
    <cellStyle name="20% - Accent6 2 2 2 7 4 2" xfId="27925"/>
    <cellStyle name="20% - Accent6 2 2 2 7 5" xfId="12329"/>
    <cellStyle name="20% - Accent6 2 2 2 7 5 2" xfId="27926"/>
    <cellStyle name="20% - Accent6 2 2 2 7 6" xfId="18112"/>
    <cellStyle name="20% - Accent6 2 2 2 7 6 2" xfId="27927"/>
    <cellStyle name="20% - Accent6 2 2 2 7 7" xfId="27928"/>
    <cellStyle name="20% - Accent6 2 2 2 8" xfId="1304"/>
    <cellStyle name="20% - Accent6 2 2 2 8 2" xfId="8790"/>
    <cellStyle name="20% - Accent6 2 2 2 8 2 2" xfId="14572"/>
    <cellStyle name="20% - Accent6 2 2 2 8 2 2 2" xfId="27929"/>
    <cellStyle name="20% - Accent6 2 2 2 8 2 3" xfId="20355"/>
    <cellStyle name="20% - Accent6 2 2 2 8 2 3 2" xfId="27930"/>
    <cellStyle name="20% - Accent6 2 2 2 8 2 4" xfId="27931"/>
    <cellStyle name="20% - Accent6 2 2 2 8 3" xfId="5899"/>
    <cellStyle name="20% - Accent6 2 2 2 8 3 2" xfId="27932"/>
    <cellStyle name="20% - Accent6 2 2 2 8 4" xfId="11681"/>
    <cellStyle name="20% - Accent6 2 2 2 8 4 2" xfId="27933"/>
    <cellStyle name="20% - Accent6 2 2 2 8 5" xfId="17464"/>
    <cellStyle name="20% - Accent6 2 2 2 8 5 2" xfId="27934"/>
    <cellStyle name="20% - Accent6 2 2 2 8 6" xfId="27935"/>
    <cellStyle name="20% - Accent6 2 2 2 9" xfId="4844"/>
    <cellStyle name="20% - Accent6 2 2 2 9 2" xfId="13518"/>
    <cellStyle name="20% - Accent6 2 2 2 9 2 2" xfId="27936"/>
    <cellStyle name="20% - Accent6 2 2 2 9 3" xfId="19301"/>
    <cellStyle name="20% - Accent6 2 2 2 9 3 2" xfId="27937"/>
    <cellStyle name="20% - Accent6 2 2 2 9 4" xfId="27938"/>
    <cellStyle name="20% - Accent6 2 2 3" xfId="224"/>
    <cellStyle name="20% - Accent6 2 2 3 10" xfId="10637"/>
    <cellStyle name="20% - Accent6 2 2 3 10 2" xfId="27939"/>
    <cellStyle name="20% - Accent6 2 2 3 11" xfId="16420"/>
    <cellStyle name="20% - Accent6 2 2 3 11 2" xfId="27940"/>
    <cellStyle name="20% - Accent6 2 2 3 12" xfId="27941"/>
    <cellStyle name="20% - Accent6 2 2 3 2" xfId="225"/>
    <cellStyle name="20% - Accent6 2 2 3 2 10" xfId="16421"/>
    <cellStyle name="20% - Accent6 2 2 3 2 10 2" xfId="27942"/>
    <cellStyle name="20% - Accent6 2 2 3 2 11" xfId="27943"/>
    <cellStyle name="20% - Accent6 2 2 3 2 2" xfId="226"/>
    <cellStyle name="20% - Accent6 2 2 3 2 2 2" xfId="1964"/>
    <cellStyle name="20% - Accent6 2 2 3 2 2 2 2" xfId="9450"/>
    <cellStyle name="20% - Accent6 2 2 3 2 2 2 2 2" xfId="15232"/>
    <cellStyle name="20% - Accent6 2 2 3 2 2 2 2 2 2" xfId="27944"/>
    <cellStyle name="20% - Accent6 2 2 3 2 2 2 2 3" xfId="21015"/>
    <cellStyle name="20% - Accent6 2 2 3 2 2 2 2 3 2" xfId="27945"/>
    <cellStyle name="20% - Accent6 2 2 3 2 2 2 2 4" xfId="27946"/>
    <cellStyle name="20% - Accent6 2 2 3 2 2 2 3" xfId="6559"/>
    <cellStyle name="20% - Accent6 2 2 3 2 2 2 3 2" xfId="27947"/>
    <cellStyle name="20% - Accent6 2 2 3 2 2 2 4" xfId="12341"/>
    <cellStyle name="20% - Accent6 2 2 3 2 2 2 4 2" xfId="27948"/>
    <cellStyle name="20% - Accent6 2 2 3 2 2 2 5" xfId="18124"/>
    <cellStyle name="20% - Accent6 2 2 3 2 2 2 5 2" xfId="27949"/>
    <cellStyle name="20% - Accent6 2 2 3 2 2 2 6" xfId="27950"/>
    <cellStyle name="20% - Accent6 2 2 3 2 2 3" xfId="4856"/>
    <cellStyle name="20% - Accent6 2 2 3 2 2 3 2" xfId="13530"/>
    <cellStyle name="20% - Accent6 2 2 3 2 2 3 2 2" xfId="27951"/>
    <cellStyle name="20% - Accent6 2 2 3 2 2 3 3" xfId="19313"/>
    <cellStyle name="20% - Accent6 2 2 3 2 2 3 3 2" xfId="27952"/>
    <cellStyle name="20% - Accent6 2 2 3 2 2 3 4" xfId="27953"/>
    <cellStyle name="20% - Accent6 2 2 3 2 2 4" xfId="7748"/>
    <cellStyle name="20% - Accent6 2 2 3 2 2 4 2" xfId="27954"/>
    <cellStyle name="20% - Accent6 2 2 3 2 2 5" xfId="3667"/>
    <cellStyle name="20% - Accent6 2 2 3 2 2 5 2" xfId="27955"/>
    <cellStyle name="20% - Accent6 2 2 3 2 2 6" xfId="10639"/>
    <cellStyle name="20% - Accent6 2 2 3 2 2 6 2" xfId="27956"/>
    <cellStyle name="20% - Accent6 2 2 3 2 2 7" xfId="16422"/>
    <cellStyle name="20% - Accent6 2 2 3 2 2 7 2" xfId="27957"/>
    <cellStyle name="20% - Accent6 2 2 3 2 2 8" xfId="27958"/>
    <cellStyle name="20% - Accent6 2 2 3 2 3" xfId="1002"/>
    <cellStyle name="20% - Accent6 2 2 3 2 3 2" xfId="2706"/>
    <cellStyle name="20% - Accent6 2 2 3 2 3 2 2" xfId="10192"/>
    <cellStyle name="20% - Accent6 2 2 3 2 3 2 2 2" xfId="15974"/>
    <cellStyle name="20% - Accent6 2 2 3 2 3 2 2 2 2" xfId="27959"/>
    <cellStyle name="20% - Accent6 2 2 3 2 3 2 2 3" xfId="21757"/>
    <cellStyle name="20% - Accent6 2 2 3 2 3 2 2 3 2" xfId="27960"/>
    <cellStyle name="20% - Accent6 2 2 3 2 3 2 2 4" xfId="27961"/>
    <cellStyle name="20% - Accent6 2 2 3 2 3 2 3" xfId="7301"/>
    <cellStyle name="20% - Accent6 2 2 3 2 3 2 3 2" xfId="27962"/>
    <cellStyle name="20% - Accent6 2 2 3 2 3 2 4" xfId="13083"/>
    <cellStyle name="20% - Accent6 2 2 3 2 3 2 4 2" xfId="27963"/>
    <cellStyle name="20% - Accent6 2 2 3 2 3 2 5" xfId="18866"/>
    <cellStyle name="20% - Accent6 2 2 3 2 3 2 5 2" xfId="27964"/>
    <cellStyle name="20% - Accent6 2 2 3 2 3 2 6" xfId="27965"/>
    <cellStyle name="20% - Accent6 2 2 3 2 3 3" xfId="5598"/>
    <cellStyle name="20% - Accent6 2 2 3 2 3 3 2" xfId="14272"/>
    <cellStyle name="20% - Accent6 2 2 3 2 3 3 2 2" xfId="27966"/>
    <cellStyle name="20% - Accent6 2 2 3 2 3 3 3" xfId="20055"/>
    <cellStyle name="20% - Accent6 2 2 3 2 3 3 3 2" xfId="27967"/>
    <cellStyle name="20% - Accent6 2 2 3 2 3 3 4" xfId="27968"/>
    <cellStyle name="20% - Accent6 2 2 3 2 3 4" xfId="8490"/>
    <cellStyle name="20% - Accent6 2 2 3 2 3 4 2" xfId="27969"/>
    <cellStyle name="20% - Accent6 2 2 3 2 3 5" xfId="4409"/>
    <cellStyle name="20% - Accent6 2 2 3 2 3 5 2" xfId="27970"/>
    <cellStyle name="20% - Accent6 2 2 3 2 3 6" xfId="11381"/>
    <cellStyle name="20% - Accent6 2 2 3 2 3 6 2" xfId="27971"/>
    <cellStyle name="20% - Accent6 2 2 3 2 3 7" xfId="17164"/>
    <cellStyle name="20% - Accent6 2 2 3 2 3 7 2" xfId="27972"/>
    <cellStyle name="20% - Accent6 2 2 3 2 3 8" xfId="27973"/>
    <cellStyle name="20% - Accent6 2 2 3 2 4" xfId="1963"/>
    <cellStyle name="20% - Accent6 2 2 3 2 4 2" xfId="6558"/>
    <cellStyle name="20% - Accent6 2 2 3 2 4 2 2" xfId="15231"/>
    <cellStyle name="20% - Accent6 2 2 3 2 4 2 2 2" xfId="27974"/>
    <cellStyle name="20% - Accent6 2 2 3 2 4 2 3" xfId="21014"/>
    <cellStyle name="20% - Accent6 2 2 3 2 4 2 3 2" xfId="27975"/>
    <cellStyle name="20% - Accent6 2 2 3 2 4 2 4" xfId="27976"/>
    <cellStyle name="20% - Accent6 2 2 3 2 4 3" xfId="9449"/>
    <cellStyle name="20% - Accent6 2 2 3 2 4 3 2" xfId="27977"/>
    <cellStyle name="20% - Accent6 2 2 3 2 4 4" xfId="3666"/>
    <cellStyle name="20% - Accent6 2 2 3 2 4 4 2" xfId="27978"/>
    <cellStyle name="20% - Accent6 2 2 3 2 4 5" xfId="12340"/>
    <cellStyle name="20% - Accent6 2 2 3 2 4 5 2" xfId="27979"/>
    <cellStyle name="20% - Accent6 2 2 3 2 4 6" xfId="18123"/>
    <cellStyle name="20% - Accent6 2 2 3 2 4 6 2" xfId="27980"/>
    <cellStyle name="20% - Accent6 2 2 3 2 4 7" xfId="27981"/>
    <cellStyle name="20% - Accent6 2 2 3 2 5" xfId="1468"/>
    <cellStyle name="20% - Accent6 2 2 3 2 5 2" xfId="8954"/>
    <cellStyle name="20% - Accent6 2 2 3 2 5 2 2" xfId="14736"/>
    <cellStyle name="20% - Accent6 2 2 3 2 5 2 2 2" xfId="27982"/>
    <cellStyle name="20% - Accent6 2 2 3 2 5 2 3" xfId="20519"/>
    <cellStyle name="20% - Accent6 2 2 3 2 5 2 3 2" xfId="27983"/>
    <cellStyle name="20% - Accent6 2 2 3 2 5 2 4" xfId="27984"/>
    <cellStyle name="20% - Accent6 2 2 3 2 5 3" xfId="6063"/>
    <cellStyle name="20% - Accent6 2 2 3 2 5 3 2" xfId="27985"/>
    <cellStyle name="20% - Accent6 2 2 3 2 5 4" xfId="11845"/>
    <cellStyle name="20% - Accent6 2 2 3 2 5 4 2" xfId="27986"/>
    <cellStyle name="20% - Accent6 2 2 3 2 5 5" xfId="17628"/>
    <cellStyle name="20% - Accent6 2 2 3 2 5 5 2" xfId="27987"/>
    <cellStyle name="20% - Accent6 2 2 3 2 5 6" xfId="27988"/>
    <cellStyle name="20% - Accent6 2 2 3 2 6" xfId="4855"/>
    <cellStyle name="20% - Accent6 2 2 3 2 6 2" xfId="13529"/>
    <cellStyle name="20% - Accent6 2 2 3 2 6 2 2" xfId="27989"/>
    <cellStyle name="20% - Accent6 2 2 3 2 6 3" xfId="19312"/>
    <cellStyle name="20% - Accent6 2 2 3 2 6 3 2" xfId="27990"/>
    <cellStyle name="20% - Accent6 2 2 3 2 6 4" xfId="27991"/>
    <cellStyle name="20% - Accent6 2 2 3 2 7" xfId="7747"/>
    <cellStyle name="20% - Accent6 2 2 3 2 7 2" xfId="27992"/>
    <cellStyle name="20% - Accent6 2 2 3 2 8" xfId="3171"/>
    <cellStyle name="20% - Accent6 2 2 3 2 8 2" xfId="27993"/>
    <cellStyle name="20% - Accent6 2 2 3 2 9" xfId="10638"/>
    <cellStyle name="20% - Accent6 2 2 3 2 9 2" xfId="27994"/>
    <cellStyle name="20% - Accent6 2 2 3 3" xfId="227"/>
    <cellStyle name="20% - Accent6 2 2 3 3 2" xfId="1965"/>
    <cellStyle name="20% - Accent6 2 2 3 3 2 2" xfId="9451"/>
    <cellStyle name="20% - Accent6 2 2 3 3 2 2 2" xfId="15233"/>
    <cellStyle name="20% - Accent6 2 2 3 3 2 2 2 2" xfId="27995"/>
    <cellStyle name="20% - Accent6 2 2 3 3 2 2 3" xfId="21016"/>
    <cellStyle name="20% - Accent6 2 2 3 3 2 2 3 2" xfId="27996"/>
    <cellStyle name="20% - Accent6 2 2 3 3 2 2 4" xfId="27997"/>
    <cellStyle name="20% - Accent6 2 2 3 3 2 3" xfId="6560"/>
    <cellStyle name="20% - Accent6 2 2 3 3 2 3 2" xfId="27998"/>
    <cellStyle name="20% - Accent6 2 2 3 3 2 4" xfId="12342"/>
    <cellStyle name="20% - Accent6 2 2 3 3 2 4 2" xfId="27999"/>
    <cellStyle name="20% - Accent6 2 2 3 3 2 5" xfId="18125"/>
    <cellStyle name="20% - Accent6 2 2 3 3 2 5 2" xfId="28000"/>
    <cellStyle name="20% - Accent6 2 2 3 3 2 6" xfId="28001"/>
    <cellStyle name="20% - Accent6 2 2 3 3 3" xfId="4857"/>
    <cellStyle name="20% - Accent6 2 2 3 3 3 2" xfId="13531"/>
    <cellStyle name="20% - Accent6 2 2 3 3 3 2 2" xfId="28002"/>
    <cellStyle name="20% - Accent6 2 2 3 3 3 3" xfId="19314"/>
    <cellStyle name="20% - Accent6 2 2 3 3 3 3 2" xfId="28003"/>
    <cellStyle name="20% - Accent6 2 2 3 3 3 4" xfId="28004"/>
    <cellStyle name="20% - Accent6 2 2 3 3 4" xfId="7749"/>
    <cellStyle name="20% - Accent6 2 2 3 3 4 2" xfId="28005"/>
    <cellStyle name="20% - Accent6 2 2 3 3 5" xfId="3668"/>
    <cellStyle name="20% - Accent6 2 2 3 3 5 2" xfId="28006"/>
    <cellStyle name="20% - Accent6 2 2 3 3 6" xfId="10640"/>
    <cellStyle name="20% - Accent6 2 2 3 3 6 2" xfId="28007"/>
    <cellStyle name="20% - Accent6 2 2 3 3 7" xfId="16423"/>
    <cellStyle name="20% - Accent6 2 2 3 3 7 2" xfId="28008"/>
    <cellStyle name="20% - Accent6 2 2 3 3 8" xfId="28009"/>
    <cellStyle name="20% - Accent6 2 2 3 4" xfId="1001"/>
    <cellStyle name="20% - Accent6 2 2 3 4 2" xfId="2705"/>
    <cellStyle name="20% - Accent6 2 2 3 4 2 2" xfId="10191"/>
    <cellStyle name="20% - Accent6 2 2 3 4 2 2 2" xfId="15973"/>
    <cellStyle name="20% - Accent6 2 2 3 4 2 2 2 2" xfId="28010"/>
    <cellStyle name="20% - Accent6 2 2 3 4 2 2 3" xfId="21756"/>
    <cellStyle name="20% - Accent6 2 2 3 4 2 2 3 2" xfId="28011"/>
    <cellStyle name="20% - Accent6 2 2 3 4 2 2 4" xfId="28012"/>
    <cellStyle name="20% - Accent6 2 2 3 4 2 3" xfId="7300"/>
    <cellStyle name="20% - Accent6 2 2 3 4 2 3 2" xfId="28013"/>
    <cellStyle name="20% - Accent6 2 2 3 4 2 4" xfId="13082"/>
    <cellStyle name="20% - Accent6 2 2 3 4 2 4 2" xfId="28014"/>
    <cellStyle name="20% - Accent6 2 2 3 4 2 5" xfId="18865"/>
    <cellStyle name="20% - Accent6 2 2 3 4 2 5 2" xfId="28015"/>
    <cellStyle name="20% - Accent6 2 2 3 4 2 6" xfId="28016"/>
    <cellStyle name="20% - Accent6 2 2 3 4 3" xfId="5597"/>
    <cellStyle name="20% - Accent6 2 2 3 4 3 2" xfId="14271"/>
    <cellStyle name="20% - Accent6 2 2 3 4 3 2 2" xfId="28017"/>
    <cellStyle name="20% - Accent6 2 2 3 4 3 3" xfId="20054"/>
    <cellStyle name="20% - Accent6 2 2 3 4 3 3 2" xfId="28018"/>
    <cellStyle name="20% - Accent6 2 2 3 4 3 4" xfId="28019"/>
    <cellStyle name="20% - Accent6 2 2 3 4 4" xfId="8489"/>
    <cellStyle name="20% - Accent6 2 2 3 4 4 2" xfId="28020"/>
    <cellStyle name="20% - Accent6 2 2 3 4 5" xfId="4408"/>
    <cellStyle name="20% - Accent6 2 2 3 4 5 2" xfId="28021"/>
    <cellStyle name="20% - Accent6 2 2 3 4 6" xfId="11380"/>
    <cellStyle name="20% - Accent6 2 2 3 4 6 2" xfId="28022"/>
    <cellStyle name="20% - Accent6 2 2 3 4 7" xfId="17163"/>
    <cellStyle name="20% - Accent6 2 2 3 4 7 2" xfId="28023"/>
    <cellStyle name="20% - Accent6 2 2 3 4 8" xfId="28024"/>
    <cellStyle name="20% - Accent6 2 2 3 5" xfId="1962"/>
    <cellStyle name="20% - Accent6 2 2 3 5 2" xfId="6557"/>
    <cellStyle name="20% - Accent6 2 2 3 5 2 2" xfId="15230"/>
    <cellStyle name="20% - Accent6 2 2 3 5 2 2 2" xfId="28025"/>
    <cellStyle name="20% - Accent6 2 2 3 5 2 3" xfId="21013"/>
    <cellStyle name="20% - Accent6 2 2 3 5 2 3 2" xfId="28026"/>
    <cellStyle name="20% - Accent6 2 2 3 5 2 4" xfId="28027"/>
    <cellStyle name="20% - Accent6 2 2 3 5 3" xfId="9448"/>
    <cellStyle name="20% - Accent6 2 2 3 5 3 2" xfId="28028"/>
    <cellStyle name="20% - Accent6 2 2 3 5 4" xfId="3665"/>
    <cellStyle name="20% - Accent6 2 2 3 5 4 2" xfId="28029"/>
    <cellStyle name="20% - Accent6 2 2 3 5 5" xfId="12339"/>
    <cellStyle name="20% - Accent6 2 2 3 5 5 2" xfId="28030"/>
    <cellStyle name="20% - Accent6 2 2 3 5 6" xfId="18122"/>
    <cellStyle name="20% - Accent6 2 2 3 5 6 2" xfId="28031"/>
    <cellStyle name="20% - Accent6 2 2 3 5 7" xfId="28032"/>
    <cellStyle name="20% - Accent6 2 2 3 6" xfId="1467"/>
    <cellStyle name="20% - Accent6 2 2 3 6 2" xfId="8953"/>
    <cellStyle name="20% - Accent6 2 2 3 6 2 2" xfId="14735"/>
    <cellStyle name="20% - Accent6 2 2 3 6 2 2 2" xfId="28033"/>
    <cellStyle name="20% - Accent6 2 2 3 6 2 3" xfId="20518"/>
    <cellStyle name="20% - Accent6 2 2 3 6 2 3 2" xfId="28034"/>
    <cellStyle name="20% - Accent6 2 2 3 6 2 4" xfId="28035"/>
    <cellStyle name="20% - Accent6 2 2 3 6 3" xfId="6062"/>
    <cellStyle name="20% - Accent6 2 2 3 6 3 2" xfId="28036"/>
    <cellStyle name="20% - Accent6 2 2 3 6 4" xfId="11844"/>
    <cellStyle name="20% - Accent6 2 2 3 6 4 2" xfId="28037"/>
    <cellStyle name="20% - Accent6 2 2 3 6 5" xfId="17627"/>
    <cellStyle name="20% - Accent6 2 2 3 6 5 2" xfId="28038"/>
    <cellStyle name="20% - Accent6 2 2 3 6 6" xfId="28039"/>
    <cellStyle name="20% - Accent6 2 2 3 7" xfId="4854"/>
    <cellStyle name="20% - Accent6 2 2 3 7 2" xfId="13528"/>
    <cellStyle name="20% - Accent6 2 2 3 7 2 2" xfId="28040"/>
    <cellStyle name="20% - Accent6 2 2 3 7 3" xfId="19311"/>
    <cellStyle name="20% - Accent6 2 2 3 7 3 2" xfId="28041"/>
    <cellStyle name="20% - Accent6 2 2 3 7 4" xfId="28042"/>
    <cellStyle name="20% - Accent6 2 2 3 8" xfId="7746"/>
    <cellStyle name="20% - Accent6 2 2 3 8 2" xfId="28043"/>
    <cellStyle name="20% - Accent6 2 2 3 9" xfId="3170"/>
    <cellStyle name="20% - Accent6 2 2 3 9 2" xfId="28044"/>
    <cellStyle name="20% - Accent6 2 2 4" xfId="228"/>
    <cellStyle name="20% - Accent6 2 2 4 10" xfId="16424"/>
    <cellStyle name="20% - Accent6 2 2 4 10 2" xfId="28045"/>
    <cellStyle name="20% - Accent6 2 2 4 11" xfId="28046"/>
    <cellStyle name="20% - Accent6 2 2 4 2" xfId="229"/>
    <cellStyle name="20% - Accent6 2 2 4 2 2" xfId="1967"/>
    <cellStyle name="20% - Accent6 2 2 4 2 2 2" xfId="9453"/>
    <cellStyle name="20% - Accent6 2 2 4 2 2 2 2" xfId="15235"/>
    <cellStyle name="20% - Accent6 2 2 4 2 2 2 2 2" xfId="28047"/>
    <cellStyle name="20% - Accent6 2 2 4 2 2 2 3" xfId="21018"/>
    <cellStyle name="20% - Accent6 2 2 4 2 2 2 3 2" xfId="28048"/>
    <cellStyle name="20% - Accent6 2 2 4 2 2 2 4" xfId="28049"/>
    <cellStyle name="20% - Accent6 2 2 4 2 2 3" xfId="6562"/>
    <cellStyle name="20% - Accent6 2 2 4 2 2 3 2" xfId="28050"/>
    <cellStyle name="20% - Accent6 2 2 4 2 2 4" xfId="12344"/>
    <cellStyle name="20% - Accent6 2 2 4 2 2 4 2" xfId="28051"/>
    <cellStyle name="20% - Accent6 2 2 4 2 2 5" xfId="18127"/>
    <cellStyle name="20% - Accent6 2 2 4 2 2 5 2" xfId="28052"/>
    <cellStyle name="20% - Accent6 2 2 4 2 2 6" xfId="28053"/>
    <cellStyle name="20% - Accent6 2 2 4 2 3" xfId="4859"/>
    <cellStyle name="20% - Accent6 2 2 4 2 3 2" xfId="13533"/>
    <cellStyle name="20% - Accent6 2 2 4 2 3 2 2" xfId="28054"/>
    <cellStyle name="20% - Accent6 2 2 4 2 3 3" xfId="19316"/>
    <cellStyle name="20% - Accent6 2 2 4 2 3 3 2" xfId="28055"/>
    <cellStyle name="20% - Accent6 2 2 4 2 3 4" xfId="28056"/>
    <cellStyle name="20% - Accent6 2 2 4 2 4" xfId="7751"/>
    <cellStyle name="20% - Accent6 2 2 4 2 4 2" xfId="28057"/>
    <cellStyle name="20% - Accent6 2 2 4 2 5" xfId="3670"/>
    <cellStyle name="20% - Accent6 2 2 4 2 5 2" xfId="28058"/>
    <cellStyle name="20% - Accent6 2 2 4 2 6" xfId="10642"/>
    <cellStyle name="20% - Accent6 2 2 4 2 6 2" xfId="28059"/>
    <cellStyle name="20% - Accent6 2 2 4 2 7" xfId="16425"/>
    <cellStyle name="20% - Accent6 2 2 4 2 7 2" xfId="28060"/>
    <cellStyle name="20% - Accent6 2 2 4 2 8" xfId="28061"/>
    <cellStyle name="20% - Accent6 2 2 4 3" xfId="1003"/>
    <cellStyle name="20% - Accent6 2 2 4 3 2" xfId="2707"/>
    <cellStyle name="20% - Accent6 2 2 4 3 2 2" xfId="10193"/>
    <cellStyle name="20% - Accent6 2 2 4 3 2 2 2" xfId="15975"/>
    <cellStyle name="20% - Accent6 2 2 4 3 2 2 2 2" xfId="28062"/>
    <cellStyle name="20% - Accent6 2 2 4 3 2 2 3" xfId="21758"/>
    <cellStyle name="20% - Accent6 2 2 4 3 2 2 3 2" xfId="28063"/>
    <cellStyle name="20% - Accent6 2 2 4 3 2 2 4" xfId="28064"/>
    <cellStyle name="20% - Accent6 2 2 4 3 2 3" xfId="7302"/>
    <cellStyle name="20% - Accent6 2 2 4 3 2 3 2" xfId="28065"/>
    <cellStyle name="20% - Accent6 2 2 4 3 2 4" xfId="13084"/>
    <cellStyle name="20% - Accent6 2 2 4 3 2 4 2" xfId="28066"/>
    <cellStyle name="20% - Accent6 2 2 4 3 2 5" xfId="18867"/>
    <cellStyle name="20% - Accent6 2 2 4 3 2 5 2" xfId="28067"/>
    <cellStyle name="20% - Accent6 2 2 4 3 2 6" xfId="28068"/>
    <cellStyle name="20% - Accent6 2 2 4 3 3" xfId="5599"/>
    <cellStyle name="20% - Accent6 2 2 4 3 3 2" xfId="14273"/>
    <cellStyle name="20% - Accent6 2 2 4 3 3 2 2" xfId="28069"/>
    <cellStyle name="20% - Accent6 2 2 4 3 3 3" xfId="20056"/>
    <cellStyle name="20% - Accent6 2 2 4 3 3 3 2" xfId="28070"/>
    <cellStyle name="20% - Accent6 2 2 4 3 3 4" xfId="28071"/>
    <cellStyle name="20% - Accent6 2 2 4 3 4" xfId="8491"/>
    <cellStyle name="20% - Accent6 2 2 4 3 4 2" xfId="28072"/>
    <cellStyle name="20% - Accent6 2 2 4 3 5" xfId="4410"/>
    <cellStyle name="20% - Accent6 2 2 4 3 5 2" xfId="28073"/>
    <cellStyle name="20% - Accent6 2 2 4 3 6" xfId="11382"/>
    <cellStyle name="20% - Accent6 2 2 4 3 6 2" xfId="28074"/>
    <cellStyle name="20% - Accent6 2 2 4 3 7" xfId="17165"/>
    <cellStyle name="20% - Accent6 2 2 4 3 7 2" xfId="28075"/>
    <cellStyle name="20% - Accent6 2 2 4 3 8" xfId="28076"/>
    <cellStyle name="20% - Accent6 2 2 4 4" xfId="1966"/>
    <cellStyle name="20% - Accent6 2 2 4 4 2" xfId="6561"/>
    <cellStyle name="20% - Accent6 2 2 4 4 2 2" xfId="15234"/>
    <cellStyle name="20% - Accent6 2 2 4 4 2 2 2" xfId="28077"/>
    <cellStyle name="20% - Accent6 2 2 4 4 2 3" xfId="21017"/>
    <cellStyle name="20% - Accent6 2 2 4 4 2 3 2" xfId="28078"/>
    <cellStyle name="20% - Accent6 2 2 4 4 2 4" xfId="28079"/>
    <cellStyle name="20% - Accent6 2 2 4 4 3" xfId="9452"/>
    <cellStyle name="20% - Accent6 2 2 4 4 3 2" xfId="28080"/>
    <cellStyle name="20% - Accent6 2 2 4 4 4" xfId="3669"/>
    <cellStyle name="20% - Accent6 2 2 4 4 4 2" xfId="28081"/>
    <cellStyle name="20% - Accent6 2 2 4 4 5" xfId="12343"/>
    <cellStyle name="20% - Accent6 2 2 4 4 5 2" xfId="28082"/>
    <cellStyle name="20% - Accent6 2 2 4 4 6" xfId="18126"/>
    <cellStyle name="20% - Accent6 2 2 4 4 6 2" xfId="28083"/>
    <cellStyle name="20% - Accent6 2 2 4 4 7" xfId="28084"/>
    <cellStyle name="20% - Accent6 2 2 4 5" xfId="1469"/>
    <cellStyle name="20% - Accent6 2 2 4 5 2" xfId="8955"/>
    <cellStyle name="20% - Accent6 2 2 4 5 2 2" xfId="14737"/>
    <cellStyle name="20% - Accent6 2 2 4 5 2 2 2" xfId="28085"/>
    <cellStyle name="20% - Accent6 2 2 4 5 2 3" xfId="20520"/>
    <cellStyle name="20% - Accent6 2 2 4 5 2 3 2" xfId="28086"/>
    <cellStyle name="20% - Accent6 2 2 4 5 2 4" xfId="28087"/>
    <cellStyle name="20% - Accent6 2 2 4 5 3" xfId="6064"/>
    <cellStyle name="20% - Accent6 2 2 4 5 3 2" xfId="28088"/>
    <cellStyle name="20% - Accent6 2 2 4 5 4" xfId="11846"/>
    <cellStyle name="20% - Accent6 2 2 4 5 4 2" xfId="28089"/>
    <cellStyle name="20% - Accent6 2 2 4 5 5" xfId="17629"/>
    <cellStyle name="20% - Accent6 2 2 4 5 5 2" xfId="28090"/>
    <cellStyle name="20% - Accent6 2 2 4 5 6" xfId="28091"/>
    <cellStyle name="20% - Accent6 2 2 4 6" xfId="4858"/>
    <cellStyle name="20% - Accent6 2 2 4 6 2" xfId="13532"/>
    <cellStyle name="20% - Accent6 2 2 4 6 2 2" xfId="28092"/>
    <cellStyle name="20% - Accent6 2 2 4 6 3" xfId="19315"/>
    <cellStyle name="20% - Accent6 2 2 4 6 3 2" xfId="28093"/>
    <cellStyle name="20% - Accent6 2 2 4 6 4" xfId="28094"/>
    <cellStyle name="20% - Accent6 2 2 4 7" xfId="7750"/>
    <cellStyle name="20% - Accent6 2 2 4 7 2" xfId="28095"/>
    <cellStyle name="20% - Accent6 2 2 4 8" xfId="3172"/>
    <cellStyle name="20% - Accent6 2 2 4 8 2" xfId="28096"/>
    <cellStyle name="20% - Accent6 2 2 4 9" xfId="10641"/>
    <cellStyle name="20% - Accent6 2 2 4 9 2" xfId="28097"/>
    <cellStyle name="20% - Accent6 2 2 5" xfId="230"/>
    <cellStyle name="20% - Accent6 2 2 5 10" xfId="16426"/>
    <cellStyle name="20% - Accent6 2 2 5 10 2" xfId="28098"/>
    <cellStyle name="20% - Accent6 2 2 5 11" xfId="28099"/>
    <cellStyle name="20% - Accent6 2 2 5 2" xfId="231"/>
    <cellStyle name="20% - Accent6 2 2 5 2 2" xfId="1969"/>
    <cellStyle name="20% - Accent6 2 2 5 2 2 2" xfId="9455"/>
    <cellStyle name="20% - Accent6 2 2 5 2 2 2 2" xfId="15237"/>
    <cellStyle name="20% - Accent6 2 2 5 2 2 2 2 2" xfId="28100"/>
    <cellStyle name="20% - Accent6 2 2 5 2 2 2 3" xfId="21020"/>
    <cellStyle name="20% - Accent6 2 2 5 2 2 2 3 2" xfId="28101"/>
    <cellStyle name="20% - Accent6 2 2 5 2 2 2 4" xfId="28102"/>
    <cellStyle name="20% - Accent6 2 2 5 2 2 3" xfId="6564"/>
    <cellStyle name="20% - Accent6 2 2 5 2 2 3 2" xfId="28103"/>
    <cellStyle name="20% - Accent6 2 2 5 2 2 4" xfId="12346"/>
    <cellStyle name="20% - Accent6 2 2 5 2 2 4 2" xfId="28104"/>
    <cellStyle name="20% - Accent6 2 2 5 2 2 5" xfId="18129"/>
    <cellStyle name="20% - Accent6 2 2 5 2 2 5 2" xfId="28105"/>
    <cellStyle name="20% - Accent6 2 2 5 2 2 6" xfId="28106"/>
    <cellStyle name="20% - Accent6 2 2 5 2 3" xfId="4861"/>
    <cellStyle name="20% - Accent6 2 2 5 2 3 2" xfId="13535"/>
    <cellStyle name="20% - Accent6 2 2 5 2 3 2 2" xfId="28107"/>
    <cellStyle name="20% - Accent6 2 2 5 2 3 3" xfId="19318"/>
    <cellStyle name="20% - Accent6 2 2 5 2 3 3 2" xfId="28108"/>
    <cellStyle name="20% - Accent6 2 2 5 2 3 4" xfId="28109"/>
    <cellStyle name="20% - Accent6 2 2 5 2 4" xfId="7753"/>
    <cellStyle name="20% - Accent6 2 2 5 2 4 2" xfId="28110"/>
    <cellStyle name="20% - Accent6 2 2 5 2 5" xfId="3672"/>
    <cellStyle name="20% - Accent6 2 2 5 2 5 2" xfId="28111"/>
    <cellStyle name="20% - Accent6 2 2 5 2 6" xfId="10644"/>
    <cellStyle name="20% - Accent6 2 2 5 2 6 2" xfId="28112"/>
    <cellStyle name="20% - Accent6 2 2 5 2 7" xfId="16427"/>
    <cellStyle name="20% - Accent6 2 2 5 2 7 2" xfId="28113"/>
    <cellStyle name="20% - Accent6 2 2 5 2 8" xfId="28114"/>
    <cellStyle name="20% - Accent6 2 2 5 3" xfId="1004"/>
    <cellStyle name="20% - Accent6 2 2 5 3 2" xfId="2708"/>
    <cellStyle name="20% - Accent6 2 2 5 3 2 2" xfId="10194"/>
    <cellStyle name="20% - Accent6 2 2 5 3 2 2 2" xfId="15976"/>
    <cellStyle name="20% - Accent6 2 2 5 3 2 2 2 2" xfId="28115"/>
    <cellStyle name="20% - Accent6 2 2 5 3 2 2 3" xfId="21759"/>
    <cellStyle name="20% - Accent6 2 2 5 3 2 2 3 2" xfId="28116"/>
    <cellStyle name="20% - Accent6 2 2 5 3 2 2 4" xfId="28117"/>
    <cellStyle name="20% - Accent6 2 2 5 3 2 3" xfId="7303"/>
    <cellStyle name="20% - Accent6 2 2 5 3 2 3 2" xfId="28118"/>
    <cellStyle name="20% - Accent6 2 2 5 3 2 4" xfId="13085"/>
    <cellStyle name="20% - Accent6 2 2 5 3 2 4 2" xfId="28119"/>
    <cellStyle name="20% - Accent6 2 2 5 3 2 5" xfId="18868"/>
    <cellStyle name="20% - Accent6 2 2 5 3 2 5 2" xfId="28120"/>
    <cellStyle name="20% - Accent6 2 2 5 3 2 6" xfId="28121"/>
    <cellStyle name="20% - Accent6 2 2 5 3 3" xfId="5600"/>
    <cellStyle name="20% - Accent6 2 2 5 3 3 2" xfId="14274"/>
    <cellStyle name="20% - Accent6 2 2 5 3 3 2 2" xfId="28122"/>
    <cellStyle name="20% - Accent6 2 2 5 3 3 3" xfId="20057"/>
    <cellStyle name="20% - Accent6 2 2 5 3 3 3 2" xfId="28123"/>
    <cellStyle name="20% - Accent6 2 2 5 3 3 4" xfId="28124"/>
    <cellStyle name="20% - Accent6 2 2 5 3 4" xfId="8492"/>
    <cellStyle name="20% - Accent6 2 2 5 3 4 2" xfId="28125"/>
    <cellStyle name="20% - Accent6 2 2 5 3 5" xfId="4411"/>
    <cellStyle name="20% - Accent6 2 2 5 3 5 2" xfId="28126"/>
    <cellStyle name="20% - Accent6 2 2 5 3 6" xfId="11383"/>
    <cellStyle name="20% - Accent6 2 2 5 3 6 2" xfId="28127"/>
    <cellStyle name="20% - Accent6 2 2 5 3 7" xfId="17166"/>
    <cellStyle name="20% - Accent6 2 2 5 3 7 2" xfId="28128"/>
    <cellStyle name="20% - Accent6 2 2 5 3 8" xfId="28129"/>
    <cellStyle name="20% - Accent6 2 2 5 4" xfId="1968"/>
    <cellStyle name="20% - Accent6 2 2 5 4 2" xfId="6563"/>
    <cellStyle name="20% - Accent6 2 2 5 4 2 2" xfId="15236"/>
    <cellStyle name="20% - Accent6 2 2 5 4 2 2 2" xfId="28130"/>
    <cellStyle name="20% - Accent6 2 2 5 4 2 3" xfId="21019"/>
    <cellStyle name="20% - Accent6 2 2 5 4 2 3 2" xfId="28131"/>
    <cellStyle name="20% - Accent6 2 2 5 4 2 4" xfId="28132"/>
    <cellStyle name="20% - Accent6 2 2 5 4 3" xfId="9454"/>
    <cellStyle name="20% - Accent6 2 2 5 4 3 2" xfId="28133"/>
    <cellStyle name="20% - Accent6 2 2 5 4 4" xfId="3671"/>
    <cellStyle name="20% - Accent6 2 2 5 4 4 2" xfId="28134"/>
    <cellStyle name="20% - Accent6 2 2 5 4 5" xfId="12345"/>
    <cellStyle name="20% - Accent6 2 2 5 4 5 2" xfId="28135"/>
    <cellStyle name="20% - Accent6 2 2 5 4 6" xfId="18128"/>
    <cellStyle name="20% - Accent6 2 2 5 4 6 2" xfId="28136"/>
    <cellStyle name="20% - Accent6 2 2 5 4 7" xfId="28137"/>
    <cellStyle name="20% - Accent6 2 2 5 5" xfId="1470"/>
    <cellStyle name="20% - Accent6 2 2 5 5 2" xfId="8956"/>
    <cellStyle name="20% - Accent6 2 2 5 5 2 2" xfId="14738"/>
    <cellStyle name="20% - Accent6 2 2 5 5 2 2 2" xfId="28138"/>
    <cellStyle name="20% - Accent6 2 2 5 5 2 3" xfId="20521"/>
    <cellStyle name="20% - Accent6 2 2 5 5 2 3 2" xfId="28139"/>
    <cellStyle name="20% - Accent6 2 2 5 5 2 4" xfId="28140"/>
    <cellStyle name="20% - Accent6 2 2 5 5 3" xfId="6065"/>
    <cellStyle name="20% - Accent6 2 2 5 5 3 2" xfId="28141"/>
    <cellStyle name="20% - Accent6 2 2 5 5 4" xfId="11847"/>
    <cellStyle name="20% - Accent6 2 2 5 5 4 2" xfId="28142"/>
    <cellStyle name="20% - Accent6 2 2 5 5 5" xfId="17630"/>
    <cellStyle name="20% - Accent6 2 2 5 5 5 2" xfId="28143"/>
    <cellStyle name="20% - Accent6 2 2 5 5 6" xfId="28144"/>
    <cellStyle name="20% - Accent6 2 2 5 6" xfId="4860"/>
    <cellStyle name="20% - Accent6 2 2 5 6 2" xfId="13534"/>
    <cellStyle name="20% - Accent6 2 2 5 6 2 2" xfId="28145"/>
    <cellStyle name="20% - Accent6 2 2 5 6 3" xfId="19317"/>
    <cellStyle name="20% - Accent6 2 2 5 6 3 2" xfId="28146"/>
    <cellStyle name="20% - Accent6 2 2 5 6 4" xfId="28147"/>
    <cellStyle name="20% - Accent6 2 2 5 7" xfId="7752"/>
    <cellStyle name="20% - Accent6 2 2 5 7 2" xfId="28148"/>
    <cellStyle name="20% - Accent6 2 2 5 8" xfId="3173"/>
    <cellStyle name="20% - Accent6 2 2 5 8 2" xfId="28149"/>
    <cellStyle name="20% - Accent6 2 2 5 9" xfId="10643"/>
    <cellStyle name="20% - Accent6 2 2 5 9 2" xfId="28150"/>
    <cellStyle name="20% - Accent6 2 2 6" xfId="232"/>
    <cellStyle name="20% - Accent6 2 2 6 2" xfId="1970"/>
    <cellStyle name="20% - Accent6 2 2 6 2 2" xfId="6565"/>
    <cellStyle name="20% - Accent6 2 2 6 2 2 2" xfId="15238"/>
    <cellStyle name="20% - Accent6 2 2 6 2 2 2 2" xfId="28151"/>
    <cellStyle name="20% - Accent6 2 2 6 2 2 3" xfId="21021"/>
    <cellStyle name="20% - Accent6 2 2 6 2 2 3 2" xfId="28152"/>
    <cellStyle name="20% - Accent6 2 2 6 2 2 4" xfId="28153"/>
    <cellStyle name="20% - Accent6 2 2 6 2 3" xfId="9456"/>
    <cellStyle name="20% - Accent6 2 2 6 2 3 2" xfId="28154"/>
    <cellStyle name="20% - Accent6 2 2 6 2 4" xfId="3673"/>
    <cellStyle name="20% - Accent6 2 2 6 2 4 2" xfId="28155"/>
    <cellStyle name="20% - Accent6 2 2 6 2 5" xfId="12347"/>
    <cellStyle name="20% - Accent6 2 2 6 2 5 2" xfId="28156"/>
    <cellStyle name="20% - Accent6 2 2 6 2 6" xfId="18130"/>
    <cellStyle name="20% - Accent6 2 2 6 2 6 2" xfId="28157"/>
    <cellStyle name="20% - Accent6 2 2 6 2 7" xfId="28158"/>
    <cellStyle name="20% - Accent6 2 2 6 3" xfId="1461"/>
    <cellStyle name="20% - Accent6 2 2 6 3 2" xfId="8947"/>
    <cellStyle name="20% - Accent6 2 2 6 3 2 2" xfId="14729"/>
    <cellStyle name="20% - Accent6 2 2 6 3 2 2 2" xfId="28159"/>
    <cellStyle name="20% - Accent6 2 2 6 3 2 3" xfId="20512"/>
    <cellStyle name="20% - Accent6 2 2 6 3 2 3 2" xfId="28160"/>
    <cellStyle name="20% - Accent6 2 2 6 3 2 4" xfId="28161"/>
    <cellStyle name="20% - Accent6 2 2 6 3 3" xfId="6056"/>
    <cellStyle name="20% - Accent6 2 2 6 3 3 2" xfId="28162"/>
    <cellStyle name="20% - Accent6 2 2 6 3 4" xfId="11838"/>
    <cellStyle name="20% - Accent6 2 2 6 3 4 2" xfId="28163"/>
    <cellStyle name="20% - Accent6 2 2 6 3 5" xfId="17621"/>
    <cellStyle name="20% - Accent6 2 2 6 3 5 2" xfId="28164"/>
    <cellStyle name="20% - Accent6 2 2 6 3 6" xfId="28165"/>
    <cellStyle name="20% - Accent6 2 2 6 4" xfId="4862"/>
    <cellStyle name="20% - Accent6 2 2 6 4 2" xfId="13536"/>
    <cellStyle name="20% - Accent6 2 2 6 4 2 2" xfId="28166"/>
    <cellStyle name="20% - Accent6 2 2 6 4 3" xfId="19319"/>
    <cellStyle name="20% - Accent6 2 2 6 4 3 2" xfId="28167"/>
    <cellStyle name="20% - Accent6 2 2 6 4 4" xfId="28168"/>
    <cellStyle name="20% - Accent6 2 2 6 5" xfId="7754"/>
    <cellStyle name="20% - Accent6 2 2 6 5 2" xfId="28169"/>
    <cellStyle name="20% - Accent6 2 2 6 6" xfId="3164"/>
    <cellStyle name="20% - Accent6 2 2 6 6 2" xfId="28170"/>
    <cellStyle name="20% - Accent6 2 2 6 7" xfId="10645"/>
    <cellStyle name="20% - Accent6 2 2 6 7 2" xfId="28171"/>
    <cellStyle name="20% - Accent6 2 2 6 8" xfId="16428"/>
    <cellStyle name="20% - Accent6 2 2 6 8 2" xfId="28172"/>
    <cellStyle name="20% - Accent6 2 2 6 9" xfId="28173"/>
    <cellStyle name="20% - Accent6 2 2 7" xfId="867"/>
    <cellStyle name="20% - Accent6 2 2 7 2" xfId="2573"/>
    <cellStyle name="20% - Accent6 2 2 7 2 2" xfId="10059"/>
    <cellStyle name="20% - Accent6 2 2 7 2 2 2" xfId="15841"/>
    <cellStyle name="20% - Accent6 2 2 7 2 2 2 2" xfId="28174"/>
    <cellStyle name="20% - Accent6 2 2 7 2 2 3" xfId="21624"/>
    <cellStyle name="20% - Accent6 2 2 7 2 2 3 2" xfId="28175"/>
    <cellStyle name="20% - Accent6 2 2 7 2 2 4" xfId="28176"/>
    <cellStyle name="20% - Accent6 2 2 7 2 3" xfId="7168"/>
    <cellStyle name="20% - Accent6 2 2 7 2 3 2" xfId="28177"/>
    <cellStyle name="20% - Accent6 2 2 7 2 4" xfId="12950"/>
    <cellStyle name="20% - Accent6 2 2 7 2 4 2" xfId="28178"/>
    <cellStyle name="20% - Accent6 2 2 7 2 5" xfId="18733"/>
    <cellStyle name="20% - Accent6 2 2 7 2 5 2" xfId="28179"/>
    <cellStyle name="20% - Accent6 2 2 7 2 6" xfId="28180"/>
    <cellStyle name="20% - Accent6 2 2 7 3" xfId="5465"/>
    <cellStyle name="20% - Accent6 2 2 7 3 2" xfId="14139"/>
    <cellStyle name="20% - Accent6 2 2 7 3 2 2" xfId="28181"/>
    <cellStyle name="20% - Accent6 2 2 7 3 3" xfId="19922"/>
    <cellStyle name="20% - Accent6 2 2 7 3 3 2" xfId="28182"/>
    <cellStyle name="20% - Accent6 2 2 7 3 4" xfId="28183"/>
    <cellStyle name="20% - Accent6 2 2 7 4" xfId="8357"/>
    <cellStyle name="20% - Accent6 2 2 7 4 2" xfId="28184"/>
    <cellStyle name="20% - Accent6 2 2 7 5" xfId="4276"/>
    <cellStyle name="20% - Accent6 2 2 7 5 2" xfId="28185"/>
    <cellStyle name="20% - Accent6 2 2 7 6" xfId="11248"/>
    <cellStyle name="20% - Accent6 2 2 7 6 2" xfId="28186"/>
    <cellStyle name="20% - Accent6 2 2 7 7" xfId="17031"/>
    <cellStyle name="20% - Accent6 2 2 7 7 2" xfId="28187"/>
    <cellStyle name="20% - Accent6 2 2 7 8" xfId="28188"/>
    <cellStyle name="20% - Accent6 2 2 8" xfId="1951"/>
    <cellStyle name="20% - Accent6 2 2 8 2" xfId="6546"/>
    <cellStyle name="20% - Accent6 2 2 8 2 2" xfId="15219"/>
    <cellStyle name="20% - Accent6 2 2 8 2 2 2" xfId="28189"/>
    <cellStyle name="20% - Accent6 2 2 8 2 3" xfId="21002"/>
    <cellStyle name="20% - Accent6 2 2 8 2 3 2" xfId="28190"/>
    <cellStyle name="20% - Accent6 2 2 8 2 4" xfId="28191"/>
    <cellStyle name="20% - Accent6 2 2 8 3" xfId="9437"/>
    <cellStyle name="20% - Accent6 2 2 8 3 2" xfId="28192"/>
    <cellStyle name="20% - Accent6 2 2 8 4" xfId="3654"/>
    <cellStyle name="20% - Accent6 2 2 8 4 2" xfId="28193"/>
    <cellStyle name="20% - Accent6 2 2 8 5" xfId="12328"/>
    <cellStyle name="20% - Accent6 2 2 8 5 2" xfId="28194"/>
    <cellStyle name="20% - Accent6 2 2 8 6" xfId="18111"/>
    <cellStyle name="20% - Accent6 2 2 8 6 2" xfId="28195"/>
    <cellStyle name="20% - Accent6 2 2 8 7" xfId="28196"/>
    <cellStyle name="20% - Accent6 2 2 9" xfId="1303"/>
    <cellStyle name="20% - Accent6 2 2 9 2" xfId="8789"/>
    <cellStyle name="20% - Accent6 2 2 9 2 2" xfId="14571"/>
    <cellStyle name="20% - Accent6 2 2 9 2 2 2" xfId="28197"/>
    <cellStyle name="20% - Accent6 2 2 9 2 3" xfId="20354"/>
    <cellStyle name="20% - Accent6 2 2 9 2 3 2" xfId="28198"/>
    <cellStyle name="20% - Accent6 2 2 9 2 4" xfId="28199"/>
    <cellStyle name="20% - Accent6 2 2 9 3" xfId="5898"/>
    <cellStyle name="20% - Accent6 2 2 9 3 2" xfId="28200"/>
    <cellStyle name="20% - Accent6 2 2 9 4" xfId="11680"/>
    <cellStyle name="20% - Accent6 2 2 9 4 2" xfId="28201"/>
    <cellStyle name="20% - Accent6 2 2 9 5" xfId="17463"/>
    <cellStyle name="20% - Accent6 2 2 9 5 2" xfId="28202"/>
    <cellStyle name="20% - Accent6 2 2 9 6" xfId="28203"/>
    <cellStyle name="20% - Accent6 2 3" xfId="233"/>
    <cellStyle name="20% - Accent6 2 3 10" xfId="7755"/>
    <cellStyle name="20% - Accent6 2 3 10 2" xfId="28204"/>
    <cellStyle name="20% - Accent6 2 3 11" xfId="3008"/>
    <cellStyle name="20% - Accent6 2 3 11 2" xfId="28205"/>
    <cellStyle name="20% - Accent6 2 3 12" xfId="10646"/>
    <cellStyle name="20% - Accent6 2 3 12 2" xfId="28206"/>
    <cellStyle name="20% - Accent6 2 3 13" xfId="16429"/>
    <cellStyle name="20% - Accent6 2 3 13 2" xfId="28207"/>
    <cellStyle name="20% - Accent6 2 3 14" xfId="28208"/>
    <cellStyle name="20% - Accent6 2 3 2" xfId="234"/>
    <cellStyle name="20% - Accent6 2 3 2 10" xfId="10647"/>
    <cellStyle name="20% - Accent6 2 3 2 10 2" xfId="28209"/>
    <cellStyle name="20% - Accent6 2 3 2 11" xfId="16430"/>
    <cellStyle name="20% - Accent6 2 3 2 11 2" xfId="28210"/>
    <cellStyle name="20% - Accent6 2 3 2 12" xfId="28211"/>
    <cellStyle name="20% - Accent6 2 3 2 2" xfId="235"/>
    <cellStyle name="20% - Accent6 2 3 2 2 10" xfId="16431"/>
    <cellStyle name="20% - Accent6 2 3 2 2 10 2" xfId="28212"/>
    <cellStyle name="20% - Accent6 2 3 2 2 11" xfId="28213"/>
    <cellStyle name="20% - Accent6 2 3 2 2 2" xfId="236"/>
    <cellStyle name="20% - Accent6 2 3 2 2 2 2" xfId="1974"/>
    <cellStyle name="20% - Accent6 2 3 2 2 2 2 2" xfId="9460"/>
    <cellStyle name="20% - Accent6 2 3 2 2 2 2 2 2" xfId="15242"/>
    <cellStyle name="20% - Accent6 2 3 2 2 2 2 2 2 2" xfId="28214"/>
    <cellStyle name="20% - Accent6 2 3 2 2 2 2 2 3" xfId="21025"/>
    <cellStyle name="20% - Accent6 2 3 2 2 2 2 2 3 2" xfId="28215"/>
    <cellStyle name="20% - Accent6 2 3 2 2 2 2 2 4" xfId="28216"/>
    <cellStyle name="20% - Accent6 2 3 2 2 2 2 3" xfId="6569"/>
    <cellStyle name="20% - Accent6 2 3 2 2 2 2 3 2" xfId="28217"/>
    <cellStyle name="20% - Accent6 2 3 2 2 2 2 4" xfId="12351"/>
    <cellStyle name="20% - Accent6 2 3 2 2 2 2 4 2" xfId="28218"/>
    <cellStyle name="20% - Accent6 2 3 2 2 2 2 5" xfId="18134"/>
    <cellStyle name="20% - Accent6 2 3 2 2 2 2 5 2" xfId="28219"/>
    <cellStyle name="20% - Accent6 2 3 2 2 2 2 6" xfId="28220"/>
    <cellStyle name="20% - Accent6 2 3 2 2 2 3" xfId="4866"/>
    <cellStyle name="20% - Accent6 2 3 2 2 2 3 2" xfId="13540"/>
    <cellStyle name="20% - Accent6 2 3 2 2 2 3 2 2" xfId="28221"/>
    <cellStyle name="20% - Accent6 2 3 2 2 2 3 3" xfId="19323"/>
    <cellStyle name="20% - Accent6 2 3 2 2 2 3 3 2" xfId="28222"/>
    <cellStyle name="20% - Accent6 2 3 2 2 2 3 4" xfId="28223"/>
    <cellStyle name="20% - Accent6 2 3 2 2 2 4" xfId="7758"/>
    <cellStyle name="20% - Accent6 2 3 2 2 2 4 2" xfId="28224"/>
    <cellStyle name="20% - Accent6 2 3 2 2 2 5" xfId="3677"/>
    <cellStyle name="20% - Accent6 2 3 2 2 2 5 2" xfId="28225"/>
    <cellStyle name="20% - Accent6 2 3 2 2 2 6" xfId="10649"/>
    <cellStyle name="20% - Accent6 2 3 2 2 2 6 2" xfId="28226"/>
    <cellStyle name="20% - Accent6 2 3 2 2 2 7" xfId="16432"/>
    <cellStyle name="20% - Accent6 2 3 2 2 2 7 2" xfId="28227"/>
    <cellStyle name="20% - Accent6 2 3 2 2 2 8" xfId="28228"/>
    <cellStyle name="20% - Accent6 2 3 2 2 3" xfId="1006"/>
    <cellStyle name="20% - Accent6 2 3 2 2 3 2" xfId="2710"/>
    <cellStyle name="20% - Accent6 2 3 2 2 3 2 2" xfId="10196"/>
    <cellStyle name="20% - Accent6 2 3 2 2 3 2 2 2" xfId="15978"/>
    <cellStyle name="20% - Accent6 2 3 2 2 3 2 2 2 2" xfId="28229"/>
    <cellStyle name="20% - Accent6 2 3 2 2 3 2 2 3" xfId="21761"/>
    <cellStyle name="20% - Accent6 2 3 2 2 3 2 2 3 2" xfId="28230"/>
    <cellStyle name="20% - Accent6 2 3 2 2 3 2 2 4" xfId="28231"/>
    <cellStyle name="20% - Accent6 2 3 2 2 3 2 3" xfId="7305"/>
    <cellStyle name="20% - Accent6 2 3 2 2 3 2 3 2" xfId="28232"/>
    <cellStyle name="20% - Accent6 2 3 2 2 3 2 4" xfId="13087"/>
    <cellStyle name="20% - Accent6 2 3 2 2 3 2 4 2" xfId="28233"/>
    <cellStyle name="20% - Accent6 2 3 2 2 3 2 5" xfId="18870"/>
    <cellStyle name="20% - Accent6 2 3 2 2 3 2 5 2" xfId="28234"/>
    <cellStyle name="20% - Accent6 2 3 2 2 3 2 6" xfId="28235"/>
    <cellStyle name="20% - Accent6 2 3 2 2 3 3" xfId="5602"/>
    <cellStyle name="20% - Accent6 2 3 2 2 3 3 2" xfId="14276"/>
    <cellStyle name="20% - Accent6 2 3 2 2 3 3 2 2" xfId="28236"/>
    <cellStyle name="20% - Accent6 2 3 2 2 3 3 3" xfId="20059"/>
    <cellStyle name="20% - Accent6 2 3 2 2 3 3 3 2" xfId="28237"/>
    <cellStyle name="20% - Accent6 2 3 2 2 3 3 4" xfId="28238"/>
    <cellStyle name="20% - Accent6 2 3 2 2 3 4" xfId="8494"/>
    <cellStyle name="20% - Accent6 2 3 2 2 3 4 2" xfId="28239"/>
    <cellStyle name="20% - Accent6 2 3 2 2 3 5" xfId="4413"/>
    <cellStyle name="20% - Accent6 2 3 2 2 3 5 2" xfId="28240"/>
    <cellStyle name="20% - Accent6 2 3 2 2 3 6" xfId="11385"/>
    <cellStyle name="20% - Accent6 2 3 2 2 3 6 2" xfId="28241"/>
    <cellStyle name="20% - Accent6 2 3 2 2 3 7" xfId="17168"/>
    <cellStyle name="20% - Accent6 2 3 2 2 3 7 2" xfId="28242"/>
    <cellStyle name="20% - Accent6 2 3 2 2 3 8" xfId="28243"/>
    <cellStyle name="20% - Accent6 2 3 2 2 4" xfId="1973"/>
    <cellStyle name="20% - Accent6 2 3 2 2 4 2" xfId="6568"/>
    <cellStyle name="20% - Accent6 2 3 2 2 4 2 2" xfId="15241"/>
    <cellStyle name="20% - Accent6 2 3 2 2 4 2 2 2" xfId="28244"/>
    <cellStyle name="20% - Accent6 2 3 2 2 4 2 3" xfId="21024"/>
    <cellStyle name="20% - Accent6 2 3 2 2 4 2 3 2" xfId="28245"/>
    <cellStyle name="20% - Accent6 2 3 2 2 4 2 4" xfId="28246"/>
    <cellStyle name="20% - Accent6 2 3 2 2 4 3" xfId="9459"/>
    <cellStyle name="20% - Accent6 2 3 2 2 4 3 2" xfId="28247"/>
    <cellStyle name="20% - Accent6 2 3 2 2 4 4" xfId="3676"/>
    <cellStyle name="20% - Accent6 2 3 2 2 4 4 2" xfId="28248"/>
    <cellStyle name="20% - Accent6 2 3 2 2 4 5" xfId="12350"/>
    <cellStyle name="20% - Accent6 2 3 2 2 4 5 2" xfId="28249"/>
    <cellStyle name="20% - Accent6 2 3 2 2 4 6" xfId="18133"/>
    <cellStyle name="20% - Accent6 2 3 2 2 4 6 2" xfId="28250"/>
    <cellStyle name="20% - Accent6 2 3 2 2 4 7" xfId="28251"/>
    <cellStyle name="20% - Accent6 2 3 2 2 5" xfId="1473"/>
    <cellStyle name="20% - Accent6 2 3 2 2 5 2" xfId="8959"/>
    <cellStyle name="20% - Accent6 2 3 2 2 5 2 2" xfId="14741"/>
    <cellStyle name="20% - Accent6 2 3 2 2 5 2 2 2" xfId="28252"/>
    <cellStyle name="20% - Accent6 2 3 2 2 5 2 3" xfId="20524"/>
    <cellStyle name="20% - Accent6 2 3 2 2 5 2 3 2" xfId="28253"/>
    <cellStyle name="20% - Accent6 2 3 2 2 5 2 4" xfId="28254"/>
    <cellStyle name="20% - Accent6 2 3 2 2 5 3" xfId="6068"/>
    <cellStyle name="20% - Accent6 2 3 2 2 5 3 2" xfId="28255"/>
    <cellStyle name="20% - Accent6 2 3 2 2 5 4" xfId="11850"/>
    <cellStyle name="20% - Accent6 2 3 2 2 5 4 2" xfId="28256"/>
    <cellStyle name="20% - Accent6 2 3 2 2 5 5" xfId="17633"/>
    <cellStyle name="20% - Accent6 2 3 2 2 5 5 2" xfId="28257"/>
    <cellStyle name="20% - Accent6 2 3 2 2 5 6" xfId="28258"/>
    <cellStyle name="20% - Accent6 2 3 2 2 6" xfId="4865"/>
    <cellStyle name="20% - Accent6 2 3 2 2 6 2" xfId="13539"/>
    <cellStyle name="20% - Accent6 2 3 2 2 6 2 2" xfId="28259"/>
    <cellStyle name="20% - Accent6 2 3 2 2 6 3" xfId="19322"/>
    <cellStyle name="20% - Accent6 2 3 2 2 6 3 2" xfId="28260"/>
    <cellStyle name="20% - Accent6 2 3 2 2 6 4" xfId="28261"/>
    <cellStyle name="20% - Accent6 2 3 2 2 7" xfId="7757"/>
    <cellStyle name="20% - Accent6 2 3 2 2 7 2" xfId="28262"/>
    <cellStyle name="20% - Accent6 2 3 2 2 8" xfId="3176"/>
    <cellStyle name="20% - Accent6 2 3 2 2 8 2" xfId="28263"/>
    <cellStyle name="20% - Accent6 2 3 2 2 9" xfId="10648"/>
    <cellStyle name="20% - Accent6 2 3 2 2 9 2" xfId="28264"/>
    <cellStyle name="20% - Accent6 2 3 2 3" xfId="237"/>
    <cellStyle name="20% - Accent6 2 3 2 3 2" xfId="1975"/>
    <cellStyle name="20% - Accent6 2 3 2 3 2 2" xfId="9461"/>
    <cellStyle name="20% - Accent6 2 3 2 3 2 2 2" xfId="15243"/>
    <cellStyle name="20% - Accent6 2 3 2 3 2 2 2 2" xfId="28265"/>
    <cellStyle name="20% - Accent6 2 3 2 3 2 2 3" xfId="21026"/>
    <cellStyle name="20% - Accent6 2 3 2 3 2 2 3 2" xfId="28266"/>
    <cellStyle name="20% - Accent6 2 3 2 3 2 2 4" xfId="28267"/>
    <cellStyle name="20% - Accent6 2 3 2 3 2 3" xfId="6570"/>
    <cellStyle name="20% - Accent6 2 3 2 3 2 3 2" xfId="28268"/>
    <cellStyle name="20% - Accent6 2 3 2 3 2 4" xfId="12352"/>
    <cellStyle name="20% - Accent6 2 3 2 3 2 4 2" xfId="28269"/>
    <cellStyle name="20% - Accent6 2 3 2 3 2 5" xfId="18135"/>
    <cellStyle name="20% - Accent6 2 3 2 3 2 5 2" xfId="28270"/>
    <cellStyle name="20% - Accent6 2 3 2 3 2 6" xfId="28271"/>
    <cellStyle name="20% - Accent6 2 3 2 3 3" xfId="4867"/>
    <cellStyle name="20% - Accent6 2 3 2 3 3 2" xfId="13541"/>
    <cellStyle name="20% - Accent6 2 3 2 3 3 2 2" xfId="28272"/>
    <cellStyle name="20% - Accent6 2 3 2 3 3 3" xfId="19324"/>
    <cellStyle name="20% - Accent6 2 3 2 3 3 3 2" xfId="28273"/>
    <cellStyle name="20% - Accent6 2 3 2 3 3 4" xfId="28274"/>
    <cellStyle name="20% - Accent6 2 3 2 3 4" xfId="7759"/>
    <cellStyle name="20% - Accent6 2 3 2 3 4 2" xfId="28275"/>
    <cellStyle name="20% - Accent6 2 3 2 3 5" xfId="3678"/>
    <cellStyle name="20% - Accent6 2 3 2 3 5 2" xfId="28276"/>
    <cellStyle name="20% - Accent6 2 3 2 3 6" xfId="10650"/>
    <cellStyle name="20% - Accent6 2 3 2 3 6 2" xfId="28277"/>
    <cellStyle name="20% - Accent6 2 3 2 3 7" xfId="16433"/>
    <cellStyle name="20% - Accent6 2 3 2 3 7 2" xfId="28278"/>
    <cellStyle name="20% - Accent6 2 3 2 3 8" xfId="28279"/>
    <cellStyle name="20% - Accent6 2 3 2 4" xfId="1005"/>
    <cellStyle name="20% - Accent6 2 3 2 4 2" xfId="2709"/>
    <cellStyle name="20% - Accent6 2 3 2 4 2 2" xfId="10195"/>
    <cellStyle name="20% - Accent6 2 3 2 4 2 2 2" xfId="15977"/>
    <cellStyle name="20% - Accent6 2 3 2 4 2 2 2 2" xfId="28280"/>
    <cellStyle name="20% - Accent6 2 3 2 4 2 2 3" xfId="21760"/>
    <cellStyle name="20% - Accent6 2 3 2 4 2 2 3 2" xfId="28281"/>
    <cellStyle name="20% - Accent6 2 3 2 4 2 2 4" xfId="28282"/>
    <cellStyle name="20% - Accent6 2 3 2 4 2 3" xfId="7304"/>
    <cellStyle name="20% - Accent6 2 3 2 4 2 3 2" xfId="28283"/>
    <cellStyle name="20% - Accent6 2 3 2 4 2 4" xfId="13086"/>
    <cellStyle name="20% - Accent6 2 3 2 4 2 4 2" xfId="28284"/>
    <cellStyle name="20% - Accent6 2 3 2 4 2 5" xfId="18869"/>
    <cellStyle name="20% - Accent6 2 3 2 4 2 5 2" xfId="28285"/>
    <cellStyle name="20% - Accent6 2 3 2 4 2 6" xfId="28286"/>
    <cellStyle name="20% - Accent6 2 3 2 4 3" xfId="5601"/>
    <cellStyle name="20% - Accent6 2 3 2 4 3 2" xfId="14275"/>
    <cellStyle name="20% - Accent6 2 3 2 4 3 2 2" xfId="28287"/>
    <cellStyle name="20% - Accent6 2 3 2 4 3 3" xfId="20058"/>
    <cellStyle name="20% - Accent6 2 3 2 4 3 3 2" xfId="28288"/>
    <cellStyle name="20% - Accent6 2 3 2 4 3 4" xfId="28289"/>
    <cellStyle name="20% - Accent6 2 3 2 4 4" xfId="8493"/>
    <cellStyle name="20% - Accent6 2 3 2 4 4 2" xfId="28290"/>
    <cellStyle name="20% - Accent6 2 3 2 4 5" xfId="4412"/>
    <cellStyle name="20% - Accent6 2 3 2 4 5 2" xfId="28291"/>
    <cellStyle name="20% - Accent6 2 3 2 4 6" xfId="11384"/>
    <cellStyle name="20% - Accent6 2 3 2 4 6 2" xfId="28292"/>
    <cellStyle name="20% - Accent6 2 3 2 4 7" xfId="17167"/>
    <cellStyle name="20% - Accent6 2 3 2 4 7 2" xfId="28293"/>
    <cellStyle name="20% - Accent6 2 3 2 4 8" xfId="28294"/>
    <cellStyle name="20% - Accent6 2 3 2 5" xfId="1972"/>
    <cellStyle name="20% - Accent6 2 3 2 5 2" xfId="6567"/>
    <cellStyle name="20% - Accent6 2 3 2 5 2 2" xfId="15240"/>
    <cellStyle name="20% - Accent6 2 3 2 5 2 2 2" xfId="28295"/>
    <cellStyle name="20% - Accent6 2 3 2 5 2 3" xfId="21023"/>
    <cellStyle name="20% - Accent6 2 3 2 5 2 3 2" xfId="28296"/>
    <cellStyle name="20% - Accent6 2 3 2 5 2 4" xfId="28297"/>
    <cellStyle name="20% - Accent6 2 3 2 5 3" xfId="9458"/>
    <cellStyle name="20% - Accent6 2 3 2 5 3 2" xfId="28298"/>
    <cellStyle name="20% - Accent6 2 3 2 5 4" xfId="3675"/>
    <cellStyle name="20% - Accent6 2 3 2 5 4 2" xfId="28299"/>
    <cellStyle name="20% - Accent6 2 3 2 5 5" xfId="12349"/>
    <cellStyle name="20% - Accent6 2 3 2 5 5 2" xfId="28300"/>
    <cellStyle name="20% - Accent6 2 3 2 5 6" xfId="18132"/>
    <cellStyle name="20% - Accent6 2 3 2 5 6 2" xfId="28301"/>
    <cellStyle name="20% - Accent6 2 3 2 5 7" xfId="28302"/>
    <cellStyle name="20% - Accent6 2 3 2 6" xfId="1472"/>
    <cellStyle name="20% - Accent6 2 3 2 6 2" xfId="8958"/>
    <cellStyle name="20% - Accent6 2 3 2 6 2 2" xfId="14740"/>
    <cellStyle name="20% - Accent6 2 3 2 6 2 2 2" xfId="28303"/>
    <cellStyle name="20% - Accent6 2 3 2 6 2 3" xfId="20523"/>
    <cellStyle name="20% - Accent6 2 3 2 6 2 3 2" xfId="28304"/>
    <cellStyle name="20% - Accent6 2 3 2 6 2 4" xfId="28305"/>
    <cellStyle name="20% - Accent6 2 3 2 6 3" xfId="6067"/>
    <cellStyle name="20% - Accent6 2 3 2 6 3 2" xfId="28306"/>
    <cellStyle name="20% - Accent6 2 3 2 6 4" xfId="11849"/>
    <cellStyle name="20% - Accent6 2 3 2 6 4 2" xfId="28307"/>
    <cellStyle name="20% - Accent6 2 3 2 6 5" xfId="17632"/>
    <cellStyle name="20% - Accent6 2 3 2 6 5 2" xfId="28308"/>
    <cellStyle name="20% - Accent6 2 3 2 6 6" xfId="28309"/>
    <cellStyle name="20% - Accent6 2 3 2 7" xfId="4864"/>
    <cellStyle name="20% - Accent6 2 3 2 7 2" xfId="13538"/>
    <cellStyle name="20% - Accent6 2 3 2 7 2 2" xfId="28310"/>
    <cellStyle name="20% - Accent6 2 3 2 7 3" xfId="19321"/>
    <cellStyle name="20% - Accent6 2 3 2 7 3 2" xfId="28311"/>
    <cellStyle name="20% - Accent6 2 3 2 7 4" xfId="28312"/>
    <cellStyle name="20% - Accent6 2 3 2 8" xfId="7756"/>
    <cellStyle name="20% - Accent6 2 3 2 8 2" xfId="28313"/>
    <cellStyle name="20% - Accent6 2 3 2 9" xfId="3175"/>
    <cellStyle name="20% - Accent6 2 3 2 9 2" xfId="28314"/>
    <cellStyle name="20% - Accent6 2 3 3" xfId="238"/>
    <cellStyle name="20% - Accent6 2 3 3 10" xfId="16434"/>
    <cellStyle name="20% - Accent6 2 3 3 10 2" xfId="28315"/>
    <cellStyle name="20% - Accent6 2 3 3 11" xfId="28316"/>
    <cellStyle name="20% - Accent6 2 3 3 2" xfId="239"/>
    <cellStyle name="20% - Accent6 2 3 3 2 2" xfId="1977"/>
    <cellStyle name="20% - Accent6 2 3 3 2 2 2" xfId="9463"/>
    <cellStyle name="20% - Accent6 2 3 3 2 2 2 2" xfId="15245"/>
    <cellStyle name="20% - Accent6 2 3 3 2 2 2 2 2" xfId="28317"/>
    <cellStyle name="20% - Accent6 2 3 3 2 2 2 3" xfId="21028"/>
    <cellStyle name="20% - Accent6 2 3 3 2 2 2 3 2" xfId="28318"/>
    <cellStyle name="20% - Accent6 2 3 3 2 2 2 4" xfId="28319"/>
    <cellStyle name="20% - Accent6 2 3 3 2 2 3" xfId="6572"/>
    <cellStyle name="20% - Accent6 2 3 3 2 2 3 2" xfId="28320"/>
    <cellStyle name="20% - Accent6 2 3 3 2 2 4" xfId="12354"/>
    <cellStyle name="20% - Accent6 2 3 3 2 2 4 2" xfId="28321"/>
    <cellStyle name="20% - Accent6 2 3 3 2 2 5" xfId="18137"/>
    <cellStyle name="20% - Accent6 2 3 3 2 2 5 2" xfId="28322"/>
    <cellStyle name="20% - Accent6 2 3 3 2 2 6" xfId="28323"/>
    <cellStyle name="20% - Accent6 2 3 3 2 3" xfId="4869"/>
    <cellStyle name="20% - Accent6 2 3 3 2 3 2" xfId="13543"/>
    <cellStyle name="20% - Accent6 2 3 3 2 3 2 2" xfId="28324"/>
    <cellStyle name="20% - Accent6 2 3 3 2 3 3" xfId="19326"/>
    <cellStyle name="20% - Accent6 2 3 3 2 3 3 2" xfId="28325"/>
    <cellStyle name="20% - Accent6 2 3 3 2 3 4" xfId="28326"/>
    <cellStyle name="20% - Accent6 2 3 3 2 4" xfId="7761"/>
    <cellStyle name="20% - Accent6 2 3 3 2 4 2" xfId="28327"/>
    <cellStyle name="20% - Accent6 2 3 3 2 5" xfId="3680"/>
    <cellStyle name="20% - Accent6 2 3 3 2 5 2" xfId="28328"/>
    <cellStyle name="20% - Accent6 2 3 3 2 6" xfId="10652"/>
    <cellStyle name="20% - Accent6 2 3 3 2 6 2" xfId="28329"/>
    <cellStyle name="20% - Accent6 2 3 3 2 7" xfId="16435"/>
    <cellStyle name="20% - Accent6 2 3 3 2 7 2" xfId="28330"/>
    <cellStyle name="20% - Accent6 2 3 3 2 8" xfId="28331"/>
    <cellStyle name="20% - Accent6 2 3 3 3" xfId="1007"/>
    <cellStyle name="20% - Accent6 2 3 3 3 2" xfId="2711"/>
    <cellStyle name="20% - Accent6 2 3 3 3 2 2" xfId="10197"/>
    <cellStyle name="20% - Accent6 2 3 3 3 2 2 2" xfId="15979"/>
    <cellStyle name="20% - Accent6 2 3 3 3 2 2 2 2" xfId="28332"/>
    <cellStyle name="20% - Accent6 2 3 3 3 2 2 3" xfId="21762"/>
    <cellStyle name="20% - Accent6 2 3 3 3 2 2 3 2" xfId="28333"/>
    <cellStyle name="20% - Accent6 2 3 3 3 2 2 4" xfId="28334"/>
    <cellStyle name="20% - Accent6 2 3 3 3 2 3" xfId="7306"/>
    <cellStyle name="20% - Accent6 2 3 3 3 2 3 2" xfId="28335"/>
    <cellStyle name="20% - Accent6 2 3 3 3 2 4" xfId="13088"/>
    <cellStyle name="20% - Accent6 2 3 3 3 2 4 2" xfId="28336"/>
    <cellStyle name="20% - Accent6 2 3 3 3 2 5" xfId="18871"/>
    <cellStyle name="20% - Accent6 2 3 3 3 2 5 2" xfId="28337"/>
    <cellStyle name="20% - Accent6 2 3 3 3 2 6" xfId="28338"/>
    <cellStyle name="20% - Accent6 2 3 3 3 3" xfId="5603"/>
    <cellStyle name="20% - Accent6 2 3 3 3 3 2" xfId="14277"/>
    <cellStyle name="20% - Accent6 2 3 3 3 3 2 2" xfId="28339"/>
    <cellStyle name="20% - Accent6 2 3 3 3 3 3" xfId="20060"/>
    <cellStyle name="20% - Accent6 2 3 3 3 3 3 2" xfId="28340"/>
    <cellStyle name="20% - Accent6 2 3 3 3 3 4" xfId="28341"/>
    <cellStyle name="20% - Accent6 2 3 3 3 4" xfId="8495"/>
    <cellStyle name="20% - Accent6 2 3 3 3 4 2" xfId="28342"/>
    <cellStyle name="20% - Accent6 2 3 3 3 5" xfId="4414"/>
    <cellStyle name="20% - Accent6 2 3 3 3 5 2" xfId="28343"/>
    <cellStyle name="20% - Accent6 2 3 3 3 6" xfId="11386"/>
    <cellStyle name="20% - Accent6 2 3 3 3 6 2" xfId="28344"/>
    <cellStyle name="20% - Accent6 2 3 3 3 7" xfId="17169"/>
    <cellStyle name="20% - Accent6 2 3 3 3 7 2" xfId="28345"/>
    <cellStyle name="20% - Accent6 2 3 3 3 8" xfId="28346"/>
    <cellStyle name="20% - Accent6 2 3 3 4" xfId="1976"/>
    <cellStyle name="20% - Accent6 2 3 3 4 2" xfId="6571"/>
    <cellStyle name="20% - Accent6 2 3 3 4 2 2" xfId="15244"/>
    <cellStyle name="20% - Accent6 2 3 3 4 2 2 2" xfId="28347"/>
    <cellStyle name="20% - Accent6 2 3 3 4 2 3" xfId="21027"/>
    <cellStyle name="20% - Accent6 2 3 3 4 2 3 2" xfId="28348"/>
    <cellStyle name="20% - Accent6 2 3 3 4 2 4" xfId="28349"/>
    <cellStyle name="20% - Accent6 2 3 3 4 3" xfId="9462"/>
    <cellStyle name="20% - Accent6 2 3 3 4 3 2" xfId="28350"/>
    <cellStyle name="20% - Accent6 2 3 3 4 4" xfId="3679"/>
    <cellStyle name="20% - Accent6 2 3 3 4 4 2" xfId="28351"/>
    <cellStyle name="20% - Accent6 2 3 3 4 5" xfId="12353"/>
    <cellStyle name="20% - Accent6 2 3 3 4 5 2" xfId="28352"/>
    <cellStyle name="20% - Accent6 2 3 3 4 6" xfId="18136"/>
    <cellStyle name="20% - Accent6 2 3 3 4 6 2" xfId="28353"/>
    <cellStyle name="20% - Accent6 2 3 3 4 7" xfId="28354"/>
    <cellStyle name="20% - Accent6 2 3 3 5" xfId="1474"/>
    <cellStyle name="20% - Accent6 2 3 3 5 2" xfId="8960"/>
    <cellStyle name="20% - Accent6 2 3 3 5 2 2" xfId="14742"/>
    <cellStyle name="20% - Accent6 2 3 3 5 2 2 2" xfId="28355"/>
    <cellStyle name="20% - Accent6 2 3 3 5 2 3" xfId="20525"/>
    <cellStyle name="20% - Accent6 2 3 3 5 2 3 2" xfId="28356"/>
    <cellStyle name="20% - Accent6 2 3 3 5 2 4" xfId="28357"/>
    <cellStyle name="20% - Accent6 2 3 3 5 3" xfId="6069"/>
    <cellStyle name="20% - Accent6 2 3 3 5 3 2" xfId="28358"/>
    <cellStyle name="20% - Accent6 2 3 3 5 4" xfId="11851"/>
    <cellStyle name="20% - Accent6 2 3 3 5 4 2" xfId="28359"/>
    <cellStyle name="20% - Accent6 2 3 3 5 5" xfId="17634"/>
    <cellStyle name="20% - Accent6 2 3 3 5 5 2" xfId="28360"/>
    <cellStyle name="20% - Accent6 2 3 3 5 6" xfId="28361"/>
    <cellStyle name="20% - Accent6 2 3 3 6" xfId="4868"/>
    <cellStyle name="20% - Accent6 2 3 3 6 2" xfId="13542"/>
    <cellStyle name="20% - Accent6 2 3 3 6 2 2" xfId="28362"/>
    <cellStyle name="20% - Accent6 2 3 3 6 3" xfId="19325"/>
    <cellStyle name="20% - Accent6 2 3 3 6 3 2" xfId="28363"/>
    <cellStyle name="20% - Accent6 2 3 3 6 4" xfId="28364"/>
    <cellStyle name="20% - Accent6 2 3 3 7" xfId="7760"/>
    <cellStyle name="20% - Accent6 2 3 3 7 2" xfId="28365"/>
    <cellStyle name="20% - Accent6 2 3 3 8" xfId="3177"/>
    <cellStyle name="20% - Accent6 2 3 3 8 2" xfId="28366"/>
    <cellStyle name="20% - Accent6 2 3 3 9" xfId="10651"/>
    <cellStyle name="20% - Accent6 2 3 3 9 2" xfId="28367"/>
    <cellStyle name="20% - Accent6 2 3 4" xfId="240"/>
    <cellStyle name="20% - Accent6 2 3 4 10" xfId="16436"/>
    <cellStyle name="20% - Accent6 2 3 4 10 2" xfId="28368"/>
    <cellStyle name="20% - Accent6 2 3 4 11" xfId="28369"/>
    <cellStyle name="20% - Accent6 2 3 4 2" xfId="241"/>
    <cellStyle name="20% - Accent6 2 3 4 2 2" xfId="1979"/>
    <cellStyle name="20% - Accent6 2 3 4 2 2 2" xfId="9465"/>
    <cellStyle name="20% - Accent6 2 3 4 2 2 2 2" xfId="15247"/>
    <cellStyle name="20% - Accent6 2 3 4 2 2 2 2 2" xfId="28370"/>
    <cellStyle name="20% - Accent6 2 3 4 2 2 2 3" xfId="21030"/>
    <cellStyle name="20% - Accent6 2 3 4 2 2 2 3 2" xfId="28371"/>
    <cellStyle name="20% - Accent6 2 3 4 2 2 2 4" xfId="28372"/>
    <cellStyle name="20% - Accent6 2 3 4 2 2 3" xfId="6574"/>
    <cellStyle name="20% - Accent6 2 3 4 2 2 3 2" xfId="28373"/>
    <cellStyle name="20% - Accent6 2 3 4 2 2 4" xfId="12356"/>
    <cellStyle name="20% - Accent6 2 3 4 2 2 4 2" xfId="28374"/>
    <cellStyle name="20% - Accent6 2 3 4 2 2 5" xfId="18139"/>
    <cellStyle name="20% - Accent6 2 3 4 2 2 5 2" xfId="28375"/>
    <cellStyle name="20% - Accent6 2 3 4 2 2 6" xfId="28376"/>
    <cellStyle name="20% - Accent6 2 3 4 2 3" xfId="4871"/>
    <cellStyle name="20% - Accent6 2 3 4 2 3 2" xfId="13545"/>
    <cellStyle name="20% - Accent6 2 3 4 2 3 2 2" xfId="28377"/>
    <cellStyle name="20% - Accent6 2 3 4 2 3 3" xfId="19328"/>
    <cellStyle name="20% - Accent6 2 3 4 2 3 3 2" xfId="28378"/>
    <cellStyle name="20% - Accent6 2 3 4 2 3 4" xfId="28379"/>
    <cellStyle name="20% - Accent6 2 3 4 2 4" xfId="7763"/>
    <cellStyle name="20% - Accent6 2 3 4 2 4 2" xfId="28380"/>
    <cellStyle name="20% - Accent6 2 3 4 2 5" xfId="3682"/>
    <cellStyle name="20% - Accent6 2 3 4 2 5 2" xfId="28381"/>
    <cellStyle name="20% - Accent6 2 3 4 2 6" xfId="10654"/>
    <cellStyle name="20% - Accent6 2 3 4 2 6 2" xfId="28382"/>
    <cellStyle name="20% - Accent6 2 3 4 2 7" xfId="16437"/>
    <cellStyle name="20% - Accent6 2 3 4 2 7 2" xfId="28383"/>
    <cellStyle name="20% - Accent6 2 3 4 2 8" xfId="28384"/>
    <cellStyle name="20% - Accent6 2 3 4 3" xfId="1008"/>
    <cellStyle name="20% - Accent6 2 3 4 3 2" xfId="2712"/>
    <cellStyle name="20% - Accent6 2 3 4 3 2 2" xfId="10198"/>
    <cellStyle name="20% - Accent6 2 3 4 3 2 2 2" xfId="15980"/>
    <cellStyle name="20% - Accent6 2 3 4 3 2 2 2 2" xfId="28385"/>
    <cellStyle name="20% - Accent6 2 3 4 3 2 2 3" xfId="21763"/>
    <cellStyle name="20% - Accent6 2 3 4 3 2 2 3 2" xfId="28386"/>
    <cellStyle name="20% - Accent6 2 3 4 3 2 2 4" xfId="28387"/>
    <cellStyle name="20% - Accent6 2 3 4 3 2 3" xfId="7307"/>
    <cellStyle name="20% - Accent6 2 3 4 3 2 3 2" xfId="28388"/>
    <cellStyle name="20% - Accent6 2 3 4 3 2 4" xfId="13089"/>
    <cellStyle name="20% - Accent6 2 3 4 3 2 4 2" xfId="28389"/>
    <cellStyle name="20% - Accent6 2 3 4 3 2 5" xfId="18872"/>
    <cellStyle name="20% - Accent6 2 3 4 3 2 5 2" xfId="28390"/>
    <cellStyle name="20% - Accent6 2 3 4 3 2 6" xfId="28391"/>
    <cellStyle name="20% - Accent6 2 3 4 3 3" xfId="5604"/>
    <cellStyle name="20% - Accent6 2 3 4 3 3 2" xfId="14278"/>
    <cellStyle name="20% - Accent6 2 3 4 3 3 2 2" xfId="28392"/>
    <cellStyle name="20% - Accent6 2 3 4 3 3 3" xfId="20061"/>
    <cellStyle name="20% - Accent6 2 3 4 3 3 3 2" xfId="28393"/>
    <cellStyle name="20% - Accent6 2 3 4 3 3 4" xfId="28394"/>
    <cellStyle name="20% - Accent6 2 3 4 3 4" xfId="8496"/>
    <cellStyle name="20% - Accent6 2 3 4 3 4 2" xfId="28395"/>
    <cellStyle name="20% - Accent6 2 3 4 3 5" xfId="4415"/>
    <cellStyle name="20% - Accent6 2 3 4 3 5 2" xfId="28396"/>
    <cellStyle name="20% - Accent6 2 3 4 3 6" xfId="11387"/>
    <cellStyle name="20% - Accent6 2 3 4 3 6 2" xfId="28397"/>
    <cellStyle name="20% - Accent6 2 3 4 3 7" xfId="17170"/>
    <cellStyle name="20% - Accent6 2 3 4 3 7 2" xfId="28398"/>
    <cellStyle name="20% - Accent6 2 3 4 3 8" xfId="28399"/>
    <cellStyle name="20% - Accent6 2 3 4 4" xfId="1978"/>
    <cellStyle name="20% - Accent6 2 3 4 4 2" xfId="6573"/>
    <cellStyle name="20% - Accent6 2 3 4 4 2 2" xfId="15246"/>
    <cellStyle name="20% - Accent6 2 3 4 4 2 2 2" xfId="28400"/>
    <cellStyle name="20% - Accent6 2 3 4 4 2 3" xfId="21029"/>
    <cellStyle name="20% - Accent6 2 3 4 4 2 3 2" xfId="28401"/>
    <cellStyle name="20% - Accent6 2 3 4 4 2 4" xfId="28402"/>
    <cellStyle name="20% - Accent6 2 3 4 4 3" xfId="9464"/>
    <cellStyle name="20% - Accent6 2 3 4 4 3 2" xfId="28403"/>
    <cellStyle name="20% - Accent6 2 3 4 4 4" xfId="3681"/>
    <cellStyle name="20% - Accent6 2 3 4 4 4 2" xfId="28404"/>
    <cellStyle name="20% - Accent6 2 3 4 4 5" xfId="12355"/>
    <cellStyle name="20% - Accent6 2 3 4 4 5 2" xfId="28405"/>
    <cellStyle name="20% - Accent6 2 3 4 4 6" xfId="18138"/>
    <cellStyle name="20% - Accent6 2 3 4 4 6 2" xfId="28406"/>
    <cellStyle name="20% - Accent6 2 3 4 4 7" xfId="28407"/>
    <cellStyle name="20% - Accent6 2 3 4 5" xfId="1475"/>
    <cellStyle name="20% - Accent6 2 3 4 5 2" xfId="8961"/>
    <cellStyle name="20% - Accent6 2 3 4 5 2 2" xfId="14743"/>
    <cellStyle name="20% - Accent6 2 3 4 5 2 2 2" xfId="28408"/>
    <cellStyle name="20% - Accent6 2 3 4 5 2 3" xfId="20526"/>
    <cellStyle name="20% - Accent6 2 3 4 5 2 3 2" xfId="28409"/>
    <cellStyle name="20% - Accent6 2 3 4 5 2 4" xfId="28410"/>
    <cellStyle name="20% - Accent6 2 3 4 5 3" xfId="6070"/>
    <cellStyle name="20% - Accent6 2 3 4 5 3 2" xfId="28411"/>
    <cellStyle name="20% - Accent6 2 3 4 5 4" xfId="11852"/>
    <cellStyle name="20% - Accent6 2 3 4 5 4 2" xfId="28412"/>
    <cellStyle name="20% - Accent6 2 3 4 5 5" xfId="17635"/>
    <cellStyle name="20% - Accent6 2 3 4 5 5 2" xfId="28413"/>
    <cellStyle name="20% - Accent6 2 3 4 5 6" xfId="28414"/>
    <cellStyle name="20% - Accent6 2 3 4 6" xfId="4870"/>
    <cellStyle name="20% - Accent6 2 3 4 6 2" xfId="13544"/>
    <cellStyle name="20% - Accent6 2 3 4 6 2 2" xfId="28415"/>
    <cellStyle name="20% - Accent6 2 3 4 6 3" xfId="19327"/>
    <cellStyle name="20% - Accent6 2 3 4 6 3 2" xfId="28416"/>
    <cellStyle name="20% - Accent6 2 3 4 6 4" xfId="28417"/>
    <cellStyle name="20% - Accent6 2 3 4 7" xfId="7762"/>
    <cellStyle name="20% - Accent6 2 3 4 7 2" xfId="28418"/>
    <cellStyle name="20% - Accent6 2 3 4 8" xfId="3178"/>
    <cellStyle name="20% - Accent6 2 3 4 8 2" xfId="28419"/>
    <cellStyle name="20% - Accent6 2 3 4 9" xfId="10653"/>
    <cellStyle name="20% - Accent6 2 3 4 9 2" xfId="28420"/>
    <cellStyle name="20% - Accent6 2 3 5" xfId="242"/>
    <cellStyle name="20% - Accent6 2 3 5 2" xfId="1980"/>
    <cellStyle name="20% - Accent6 2 3 5 2 2" xfId="6575"/>
    <cellStyle name="20% - Accent6 2 3 5 2 2 2" xfId="15248"/>
    <cellStyle name="20% - Accent6 2 3 5 2 2 2 2" xfId="28421"/>
    <cellStyle name="20% - Accent6 2 3 5 2 2 3" xfId="21031"/>
    <cellStyle name="20% - Accent6 2 3 5 2 2 3 2" xfId="28422"/>
    <cellStyle name="20% - Accent6 2 3 5 2 2 4" xfId="28423"/>
    <cellStyle name="20% - Accent6 2 3 5 2 3" xfId="9466"/>
    <cellStyle name="20% - Accent6 2 3 5 2 3 2" xfId="28424"/>
    <cellStyle name="20% - Accent6 2 3 5 2 4" xfId="3683"/>
    <cellStyle name="20% - Accent6 2 3 5 2 4 2" xfId="28425"/>
    <cellStyle name="20% - Accent6 2 3 5 2 5" xfId="12357"/>
    <cellStyle name="20% - Accent6 2 3 5 2 5 2" xfId="28426"/>
    <cellStyle name="20% - Accent6 2 3 5 2 6" xfId="18140"/>
    <cellStyle name="20% - Accent6 2 3 5 2 6 2" xfId="28427"/>
    <cellStyle name="20% - Accent6 2 3 5 2 7" xfId="28428"/>
    <cellStyle name="20% - Accent6 2 3 5 3" xfId="1471"/>
    <cellStyle name="20% - Accent6 2 3 5 3 2" xfId="8957"/>
    <cellStyle name="20% - Accent6 2 3 5 3 2 2" xfId="14739"/>
    <cellStyle name="20% - Accent6 2 3 5 3 2 2 2" xfId="28429"/>
    <cellStyle name="20% - Accent6 2 3 5 3 2 3" xfId="20522"/>
    <cellStyle name="20% - Accent6 2 3 5 3 2 3 2" xfId="28430"/>
    <cellStyle name="20% - Accent6 2 3 5 3 2 4" xfId="28431"/>
    <cellStyle name="20% - Accent6 2 3 5 3 3" xfId="6066"/>
    <cellStyle name="20% - Accent6 2 3 5 3 3 2" xfId="28432"/>
    <cellStyle name="20% - Accent6 2 3 5 3 4" xfId="11848"/>
    <cellStyle name="20% - Accent6 2 3 5 3 4 2" xfId="28433"/>
    <cellStyle name="20% - Accent6 2 3 5 3 5" xfId="17631"/>
    <cellStyle name="20% - Accent6 2 3 5 3 5 2" xfId="28434"/>
    <cellStyle name="20% - Accent6 2 3 5 3 6" xfId="28435"/>
    <cellStyle name="20% - Accent6 2 3 5 4" xfId="4872"/>
    <cellStyle name="20% - Accent6 2 3 5 4 2" xfId="13546"/>
    <cellStyle name="20% - Accent6 2 3 5 4 2 2" xfId="28436"/>
    <cellStyle name="20% - Accent6 2 3 5 4 3" xfId="19329"/>
    <cellStyle name="20% - Accent6 2 3 5 4 3 2" xfId="28437"/>
    <cellStyle name="20% - Accent6 2 3 5 4 4" xfId="28438"/>
    <cellStyle name="20% - Accent6 2 3 5 5" xfId="7764"/>
    <cellStyle name="20% - Accent6 2 3 5 5 2" xfId="28439"/>
    <cellStyle name="20% - Accent6 2 3 5 6" xfId="3174"/>
    <cellStyle name="20% - Accent6 2 3 5 6 2" xfId="28440"/>
    <cellStyle name="20% - Accent6 2 3 5 7" xfId="10655"/>
    <cellStyle name="20% - Accent6 2 3 5 7 2" xfId="28441"/>
    <cellStyle name="20% - Accent6 2 3 5 8" xfId="16438"/>
    <cellStyle name="20% - Accent6 2 3 5 8 2" xfId="28442"/>
    <cellStyle name="20% - Accent6 2 3 5 9" xfId="28443"/>
    <cellStyle name="20% - Accent6 2 3 6" xfId="886"/>
    <cellStyle name="20% - Accent6 2 3 6 2" xfId="2592"/>
    <cellStyle name="20% - Accent6 2 3 6 2 2" xfId="10078"/>
    <cellStyle name="20% - Accent6 2 3 6 2 2 2" xfId="15860"/>
    <cellStyle name="20% - Accent6 2 3 6 2 2 2 2" xfId="28444"/>
    <cellStyle name="20% - Accent6 2 3 6 2 2 3" xfId="21643"/>
    <cellStyle name="20% - Accent6 2 3 6 2 2 3 2" xfId="28445"/>
    <cellStyle name="20% - Accent6 2 3 6 2 2 4" xfId="28446"/>
    <cellStyle name="20% - Accent6 2 3 6 2 3" xfId="7187"/>
    <cellStyle name="20% - Accent6 2 3 6 2 3 2" xfId="28447"/>
    <cellStyle name="20% - Accent6 2 3 6 2 4" xfId="12969"/>
    <cellStyle name="20% - Accent6 2 3 6 2 4 2" xfId="28448"/>
    <cellStyle name="20% - Accent6 2 3 6 2 5" xfId="18752"/>
    <cellStyle name="20% - Accent6 2 3 6 2 5 2" xfId="28449"/>
    <cellStyle name="20% - Accent6 2 3 6 2 6" xfId="28450"/>
    <cellStyle name="20% - Accent6 2 3 6 3" xfId="5484"/>
    <cellStyle name="20% - Accent6 2 3 6 3 2" xfId="14158"/>
    <cellStyle name="20% - Accent6 2 3 6 3 2 2" xfId="28451"/>
    <cellStyle name="20% - Accent6 2 3 6 3 3" xfId="19941"/>
    <cellStyle name="20% - Accent6 2 3 6 3 3 2" xfId="28452"/>
    <cellStyle name="20% - Accent6 2 3 6 3 4" xfId="28453"/>
    <cellStyle name="20% - Accent6 2 3 6 4" xfId="8376"/>
    <cellStyle name="20% - Accent6 2 3 6 4 2" xfId="28454"/>
    <cellStyle name="20% - Accent6 2 3 6 5" xfId="4295"/>
    <cellStyle name="20% - Accent6 2 3 6 5 2" xfId="28455"/>
    <cellStyle name="20% - Accent6 2 3 6 6" xfId="11267"/>
    <cellStyle name="20% - Accent6 2 3 6 6 2" xfId="28456"/>
    <cellStyle name="20% - Accent6 2 3 6 7" xfId="17050"/>
    <cellStyle name="20% - Accent6 2 3 6 7 2" xfId="28457"/>
    <cellStyle name="20% - Accent6 2 3 6 8" xfId="28458"/>
    <cellStyle name="20% - Accent6 2 3 7" xfId="1971"/>
    <cellStyle name="20% - Accent6 2 3 7 2" xfId="6566"/>
    <cellStyle name="20% - Accent6 2 3 7 2 2" xfId="15239"/>
    <cellStyle name="20% - Accent6 2 3 7 2 2 2" xfId="28459"/>
    <cellStyle name="20% - Accent6 2 3 7 2 3" xfId="21022"/>
    <cellStyle name="20% - Accent6 2 3 7 2 3 2" xfId="28460"/>
    <cellStyle name="20% - Accent6 2 3 7 2 4" xfId="28461"/>
    <cellStyle name="20% - Accent6 2 3 7 3" xfId="9457"/>
    <cellStyle name="20% - Accent6 2 3 7 3 2" xfId="28462"/>
    <cellStyle name="20% - Accent6 2 3 7 4" xfId="3674"/>
    <cellStyle name="20% - Accent6 2 3 7 4 2" xfId="28463"/>
    <cellStyle name="20% - Accent6 2 3 7 5" xfId="12348"/>
    <cellStyle name="20% - Accent6 2 3 7 5 2" xfId="28464"/>
    <cellStyle name="20% - Accent6 2 3 7 6" xfId="18131"/>
    <cellStyle name="20% - Accent6 2 3 7 6 2" xfId="28465"/>
    <cellStyle name="20% - Accent6 2 3 7 7" xfId="28466"/>
    <cellStyle name="20% - Accent6 2 3 8" xfId="1305"/>
    <cellStyle name="20% - Accent6 2 3 8 2" xfId="8791"/>
    <cellStyle name="20% - Accent6 2 3 8 2 2" xfId="14573"/>
    <cellStyle name="20% - Accent6 2 3 8 2 2 2" xfId="28467"/>
    <cellStyle name="20% - Accent6 2 3 8 2 3" xfId="20356"/>
    <cellStyle name="20% - Accent6 2 3 8 2 3 2" xfId="28468"/>
    <cellStyle name="20% - Accent6 2 3 8 2 4" xfId="28469"/>
    <cellStyle name="20% - Accent6 2 3 8 3" xfId="5900"/>
    <cellStyle name="20% - Accent6 2 3 8 3 2" xfId="28470"/>
    <cellStyle name="20% - Accent6 2 3 8 4" xfId="11682"/>
    <cellStyle name="20% - Accent6 2 3 8 4 2" xfId="28471"/>
    <cellStyle name="20% - Accent6 2 3 8 5" xfId="17465"/>
    <cellStyle name="20% - Accent6 2 3 8 5 2" xfId="28472"/>
    <cellStyle name="20% - Accent6 2 3 8 6" xfId="28473"/>
    <cellStyle name="20% - Accent6 2 3 9" xfId="4863"/>
    <cellStyle name="20% - Accent6 2 3 9 2" xfId="13537"/>
    <cellStyle name="20% - Accent6 2 3 9 2 2" xfId="28474"/>
    <cellStyle name="20% - Accent6 2 3 9 3" xfId="19320"/>
    <cellStyle name="20% - Accent6 2 3 9 3 2" xfId="28475"/>
    <cellStyle name="20% - Accent6 2 3 9 4" xfId="28476"/>
    <cellStyle name="20% - Accent6 2 4" xfId="243"/>
    <cellStyle name="20% - Accent6 2 4 10" xfId="10656"/>
    <cellStyle name="20% - Accent6 2 4 10 2" xfId="28477"/>
    <cellStyle name="20% - Accent6 2 4 11" xfId="16439"/>
    <cellStyle name="20% - Accent6 2 4 11 2" xfId="28478"/>
    <cellStyle name="20% - Accent6 2 4 12" xfId="28479"/>
    <cellStyle name="20% - Accent6 2 4 2" xfId="244"/>
    <cellStyle name="20% - Accent6 2 4 2 10" xfId="16440"/>
    <cellStyle name="20% - Accent6 2 4 2 10 2" xfId="28480"/>
    <cellStyle name="20% - Accent6 2 4 2 11" xfId="28481"/>
    <cellStyle name="20% - Accent6 2 4 2 2" xfId="245"/>
    <cellStyle name="20% - Accent6 2 4 2 2 2" xfId="1983"/>
    <cellStyle name="20% - Accent6 2 4 2 2 2 2" xfId="9469"/>
    <cellStyle name="20% - Accent6 2 4 2 2 2 2 2" xfId="15251"/>
    <cellStyle name="20% - Accent6 2 4 2 2 2 2 2 2" xfId="28482"/>
    <cellStyle name="20% - Accent6 2 4 2 2 2 2 3" xfId="21034"/>
    <cellStyle name="20% - Accent6 2 4 2 2 2 2 3 2" xfId="28483"/>
    <cellStyle name="20% - Accent6 2 4 2 2 2 2 4" xfId="28484"/>
    <cellStyle name="20% - Accent6 2 4 2 2 2 3" xfId="6578"/>
    <cellStyle name="20% - Accent6 2 4 2 2 2 3 2" xfId="28485"/>
    <cellStyle name="20% - Accent6 2 4 2 2 2 4" xfId="12360"/>
    <cellStyle name="20% - Accent6 2 4 2 2 2 4 2" xfId="28486"/>
    <cellStyle name="20% - Accent6 2 4 2 2 2 5" xfId="18143"/>
    <cellStyle name="20% - Accent6 2 4 2 2 2 5 2" xfId="28487"/>
    <cellStyle name="20% - Accent6 2 4 2 2 2 6" xfId="28488"/>
    <cellStyle name="20% - Accent6 2 4 2 2 3" xfId="4875"/>
    <cellStyle name="20% - Accent6 2 4 2 2 3 2" xfId="13549"/>
    <cellStyle name="20% - Accent6 2 4 2 2 3 2 2" xfId="28489"/>
    <cellStyle name="20% - Accent6 2 4 2 2 3 3" xfId="19332"/>
    <cellStyle name="20% - Accent6 2 4 2 2 3 3 2" xfId="28490"/>
    <cellStyle name="20% - Accent6 2 4 2 2 3 4" xfId="28491"/>
    <cellStyle name="20% - Accent6 2 4 2 2 4" xfId="7767"/>
    <cellStyle name="20% - Accent6 2 4 2 2 4 2" xfId="28492"/>
    <cellStyle name="20% - Accent6 2 4 2 2 5" xfId="3686"/>
    <cellStyle name="20% - Accent6 2 4 2 2 5 2" xfId="28493"/>
    <cellStyle name="20% - Accent6 2 4 2 2 6" xfId="10658"/>
    <cellStyle name="20% - Accent6 2 4 2 2 6 2" xfId="28494"/>
    <cellStyle name="20% - Accent6 2 4 2 2 7" xfId="16441"/>
    <cellStyle name="20% - Accent6 2 4 2 2 7 2" xfId="28495"/>
    <cellStyle name="20% - Accent6 2 4 2 2 8" xfId="28496"/>
    <cellStyle name="20% - Accent6 2 4 2 3" xfId="1010"/>
    <cellStyle name="20% - Accent6 2 4 2 3 2" xfId="2714"/>
    <cellStyle name="20% - Accent6 2 4 2 3 2 2" xfId="10200"/>
    <cellStyle name="20% - Accent6 2 4 2 3 2 2 2" xfId="15982"/>
    <cellStyle name="20% - Accent6 2 4 2 3 2 2 2 2" xfId="28497"/>
    <cellStyle name="20% - Accent6 2 4 2 3 2 2 3" xfId="21765"/>
    <cellStyle name="20% - Accent6 2 4 2 3 2 2 3 2" xfId="28498"/>
    <cellStyle name="20% - Accent6 2 4 2 3 2 2 4" xfId="28499"/>
    <cellStyle name="20% - Accent6 2 4 2 3 2 3" xfId="7309"/>
    <cellStyle name="20% - Accent6 2 4 2 3 2 3 2" xfId="28500"/>
    <cellStyle name="20% - Accent6 2 4 2 3 2 4" xfId="13091"/>
    <cellStyle name="20% - Accent6 2 4 2 3 2 4 2" xfId="28501"/>
    <cellStyle name="20% - Accent6 2 4 2 3 2 5" xfId="18874"/>
    <cellStyle name="20% - Accent6 2 4 2 3 2 5 2" xfId="28502"/>
    <cellStyle name="20% - Accent6 2 4 2 3 2 6" xfId="28503"/>
    <cellStyle name="20% - Accent6 2 4 2 3 3" xfId="5606"/>
    <cellStyle name="20% - Accent6 2 4 2 3 3 2" xfId="14280"/>
    <cellStyle name="20% - Accent6 2 4 2 3 3 2 2" xfId="28504"/>
    <cellStyle name="20% - Accent6 2 4 2 3 3 3" xfId="20063"/>
    <cellStyle name="20% - Accent6 2 4 2 3 3 3 2" xfId="28505"/>
    <cellStyle name="20% - Accent6 2 4 2 3 3 4" xfId="28506"/>
    <cellStyle name="20% - Accent6 2 4 2 3 4" xfId="8498"/>
    <cellStyle name="20% - Accent6 2 4 2 3 4 2" xfId="28507"/>
    <cellStyle name="20% - Accent6 2 4 2 3 5" xfId="4417"/>
    <cellStyle name="20% - Accent6 2 4 2 3 5 2" xfId="28508"/>
    <cellStyle name="20% - Accent6 2 4 2 3 6" xfId="11389"/>
    <cellStyle name="20% - Accent6 2 4 2 3 6 2" xfId="28509"/>
    <cellStyle name="20% - Accent6 2 4 2 3 7" xfId="17172"/>
    <cellStyle name="20% - Accent6 2 4 2 3 7 2" xfId="28510"/>
    <cellStyle name="20% - Accent6 2 4 2 3 8" xfId="28511"/>
    <cellStyle name="20% - Accent6 2 4 2 4" xfId="1982"/>
    <cellStyle name="20% - Accent6 2 4 2 4 2" xfId="6577"/>
    <cellStyle name="20% - Accent6 2 4 2 4 2 2" xfId="15250"/>
    <cellStyle name="20% - Accent6 2 4 2 4 2 2 2" xfId="28512"/>
    <cellStyle name="20% - Accent6 2 4 2 4 2 3" xfId="21033"/>
    <cellStyle name="20% - Accent6 2 4 2 4 2 3 2" xfId="28513"/>
    <cellStyle name="20% - Accent6 2 4 2 4 2 4" xfId="28514"/>
    <cellStyle name="20% - Accent6 2 4 2 4 3" xfId="9468"/>
    <cellStyle name="20% - Accent6 2 4 2 4 3 2" xfId="28515"/>
    <cellStyle name="20% - Accent6 2 4 2 4 4" xfId="3685"/>
    <cellStyle name="20% - Accent6 2 4 2 4 4 2" xfId="28516"/>
    <cellStyle name="20% - Accent6 2 4 2 4 5" xfId="12359"/>
    <cellStyle name="20% - Accent6 2 4 2 4 5 2" xfId="28517"/>
    <cellStyle name="20% - Accent6 2 4 2 4 6" xfId="18142"/>
    <cellStyle name="20% - Accent6 2 4 2 4 6 2" xfId="28518"/>
    <cellStyle name="20% - Accent6 2 4 2 4 7" xfId="28519"/>
    <cellStyle name="20% - Accent6 2 4 2 5" xfId="1477"/>
    <cellStyle name="20% - Accent6 2 4 2 5 2" xfId="8963"/>
    <cellStyle name="20% - Accent6 2 4 2 5 2 2" xfId="14745"/>
    <cellStyle name="20% - Accent6 2 4 2 5 2 2 2" xfId="28520"/>
    <cellStyle name="20% - Accent6 2 4 2 5 2 3" xfId="20528"/>
    <cellStyle name="20% - Accent6 2 4 2 5 2 3 2" xfId="28521"/>
    <cellStyle name="20% - Accent6 2 4 2 5 2 4" xfId="28522"/>
    <cellStyle name="20% - Accent6 2 4 2 5 3" xfId="6072"/>
    <cellStyle name="20% - Accent6 2 4 2 5 3 2" xfId="28523"/>
    <cellStyle name="20% - Accent6 2 4 2 5 4" xfId="11854"/>
    <cellStyle name="20% - Accent6 2 4 2 5 4 2" xfId="28524"/>
    <cellStyle name="20% - Accent6 2 4 2 5 5" xfId="17637"/>
    <cellStyle name="20% - Accent6 2 4 2 5 5 2" xfId="28525"/>
    <cellStyle name="20% - Accent6 2 4 2 5 6" xfId="28526"/>
    <cellStyle name="20% - Accent6 2 4 2 6" xfId="4874"/>
    <cellStyle name="20% - Accent6 2 4 2 6 2" xfId="13548"/>
    <cellStyle name="20% - Accent6 2 4 2 6 2 2" xfId="28527"/>
    <cellStyle name="20% - Accent6 2 4 2 6 3" xfId="19331"/>
    <cellStyle name="20% - Accent6 2 4 2 6 3 2" xfId="28528"/>
    <cellStyle name="20% - Accent6 2 4 2 6 4" xfId="28529"/>
    <cellStyle name="20% - Accent6 2 4 2 7" xfId="7766"/>
    <cellStyle name="20% - Accent6 2 4 2 7 2" xfId="28530"/>
    <cellStyle name="20% - Accent6 2 4 2 8" xfId="3180"/>
    <cellStyle name="20% - Accent6 2 4 2 8 2" xfId="28531"/>
    <cellStyle name="20% - Accent6 2 4 2 9" xfId="10657"/>
    <cellStyle name="20% - Accent6 2 4 2 9 2" xfId="28532"/>
    <cellStyle name="20% - Accent6 2 4 3" xfId="246"/>
    <cellStyle name="20% - Accent6 2 4 3 2" xfId="1984"/>
    <cellStyle name="20% - Accent6 2 4 3 2 2" xfId="6579"/>
    <cellStyle name="20% - Accent6 2 4 3 2 2 2" xfId="15252"/>
    <cellStyle name="20% - Accent6 2 4 3 2 2 2 2" xfId="28533"/>
    <cellStyle name="20% - Accent6 2 4 3 2 2 3" xfId="21035"/>
    <cellStyle name="20% - Accent6 2 4 3 2 2 3 2" xfId="28534"/>
    <cellStyle name="20% - Accent6 2 4 3 2 2 4" xfId="28535"/>
    <cellStyle name="20% - Accent6 2 4 3 2 3" xfId="9470"/>
    <cellStyle name="20% - Accent6 2 4 3 2 3 2" xfId="28536"/>
    <cellStyle name="20% - Accent6 2 4 3 2 4" xfId="3687"/>
    <cellStyle name="20% - Accent6 2 4 3 2 4 2" xfId="28537"/>
    <cellStyle name="20% - Accent6 2 4 3 2 5" xfId="12361"/>
    <cellStyle name="20% - Accent6 2 4 3 2 5 2" xfId="28538"/>
    <cellStyle name="20% - Accent6 2 4 3 2 6" xfId="18144"/>
    <cellStyle name="20% - Accent6 2 4 3 2 6 2" xfId="28539"/>
    <cellStyle name="20% - Accent6 2 4 3 2 7" xfId="28540"/>
    <cellStyle name="20% - Accent6 2 4 3 3" xfId="1476"/>
    <cellStyle name="20% - Accent6 2 4 3 3 2" xfId="8962"/>
    <cellStyle name="20% - Accent6 2 4 3 3 2 2" xfId="14744"/>
    <cellStyle name="20% - Accent6 2 4 3 3 2 2 2" xfId="28541"/>
    <cellStyle name="20% - Accent6 2 4 3 3 2 3" xfId="20527"/>
    <cellStyle name="20% - Accent6 2 4 3 3 2 3 2" xfId="28542"/>
    <cellStyle name="20% - Accent6 2 4 3 3 2 4" xfId="28543"/>
    <cellStyle name="20% - Accent6 2 4 3 3 3" xfId="6071"/>
    <cellStyle name="20% - Accent6 2 4 3 3 3 2" xfId="28544"/>
    <cellStyle name="20% - Accent6 2 4 3 3 4" xfId="11853"/>
    <cellStyle name="20% - Accent6 2 4 3 3 4 2" xfId="28545"/>
    <cellStyle name="20% - Accent6 2 4 3 3 5" xfId="17636"/>
    <cellStyle name="20% - Accent6 2 4 3 3 5 2" xfId="28546"/>
    <cellStyle name="20% - Accent6 2 4 3 3 6" xfId="28547"/>
    <cellStyle name="20% - Accent6 2 4 3 4" xfId="4876"/>
    <cellStyle name="20% - Accent6 2 4 3 4 2" xfId="13550"/>
    <cellStyle name="20% - Accent6 2 4 3 4 2 2" xfId="28548"/>
    <cellStyle name="20% - Accent6 2 4 3 4 3" xfId="19333"/>
    <cellStyle name="20% - Accent6 2 4 3 4 3 2" xfId="28549"/>
    <cellStyle name="20% - Accent6 2 4 3 4 4" xfId="28550"/>
    <cellStyle name="20% - Accent6 2 4 3 5" xfId="7768"/>
    <cellStyle name="20% - Accent6 2 4 3 5 2" xfId="28551"/>
    <cellStyle name="20% - Accent6 2 4 3 6" xfId="3179"/>
    <cellStyle name="20% - Accent6 2 4 3 6 2" xfId="28552"/>
    <cellStyle name="20% - Accent6 2 4 3 7" xfId="10659"/>
    <cellStyle name="20% - Accent6 2 4 3 7 2" xfId="28553"/>
    <cellStyle name="20% - Accent6 2 4 3 8" xfId="16442"/>
    <cellStyle name="20% - Accent6 2 4 3 8 2" xfId="28554"/>
    <cellStyle name="20% - Accent6 2 4 3 9" xfId="28555"/>
    <cellStyle name="20% - Accent6 2 4 4" xfId="1009"/>
    <cellStyle name="20% - Accent6 2 4 4 2" xfId="2713"/>
    <cellStyle name="20% - Accent6 2 4 4 2 2" xfId="10199"/>
    <cellStyle name="20% - Accent6 2 4 4 2 2 2" xfId="15981"/>
    <cellStyle name="20% - Accent6 2 4 4 2 2 2 2" xfId="28556"/>
    <cellStyle name="20% - Accent6 2 4 4 2 2 3" xfId="21764"/>
    <cellStyle name="20% - Accent6 2 4 4 2 2 3 2" xfId="28557"/>
    <cellStyle name="20% - Accent6 2 4 4 2 2 4" xfId="28558"/>
    <cellStyle name="20% - Accent6 2 4 4 2 3" xfId="7308"/>
    <cellStyle name="20% - Accent6 2 4 4 2 3 2" xfId="28559"/>
    <cellStyle name="20% - Accent6 2 4 4 2 4" xfId="13090"/>
    <cellStyle name="20% - Accent6 2 4 4 2 4 2" xfId="28560"/>
    <cellStyle name="20% - Accent6 2 4 4 2 5" xfId="18873"/>
    <cellStyle name="20% - Accent6 2 4 4 2 5 2" xfId="28561"/>
    <cellStyle name="20% - Accent6 2 4 4 2 6" xfId="28562"/>
    <cellStyle name="20% - Accent6 2 4 4 3" xfId="5605"/>
    <cellStyle name="20% - Accent6 2 4 4 3 2" xfId="14279"/>
    <cellStyle name="20% - Accent6 2 4 4 3 2 2" xfId="28563"/>
    <cellStyle name="20% - Accent6 2 4 4 3 3" xfId="20062"/>
    <cellStyle name="20% - Accent6 2 4 4 3 3 2" xfId="28564"/>
    <cellStyle name="20% - Accent6 2 4 4 3 4" xfId="28565"/>
    <cellStyle name="20% - Accent6 2 4 4 4" xfId="8497"/>
    <cellStyle name="20% - Accent6 2 4 4 4 2" xfId="28566"/>
    <cellStyle name="20% - Accent6 2 4 4 5" xfId="4416"/>
    <cellStyle name="20% - Accent6 2 4 4 5 2" xfId="28567"/>
    <cellStyle name="20% - Accent6 2 4 4 6" xfId="11388"/>
    <cellStyle name="20% - Accent6 2 4 4 6 2" xfId="28568"/>
    <cellStyle name="20% - Accent6 2 4 4 7" xfId="17171"/>
    <cellStyle name="20% - Accent6 2 4 4 7 2" xfId="28569"/>
    <cellStyle name="20% - Accent6 2 4 4 8" xfId="28570"/>
    <cellStyle name="20% - Accent6 2 4 5" xfId="1981"/>
    <cellStyle name="20% - Accent6 2 4 5 2" xfId="6576"/>
    <cellStyle name="20% - Accent6 2 4 5 2 2" xfId="15249"/>
    <cellStyle name="20% - Accent6 2 4 5 2 2 2" xfId="28571"/>
    <cellStyle name="20% - Accent6 2 4 5 2 3" xfId="21032"/>
    <cellStyle name="20% - Accent6 2 4 5 2 3 2" xfId="28572"/>
    <cellStyle name="20% - Accent6 2 4 5 2 4" xfId="28573"/>
    <cellStyle name="20% - Accent6 2 4 5 3" xfId="9467"/>
    <cellStyle name="20% - Accent6 2 4 5 3 2" xfId="28574"/>
    <cellStyle name="20% - Accent6 2 4 5 4" xfId="3684"/>
    <cellStyle name="20% - Accent6 2 4 5 4 2" xfId="28575"/>
    <cellStyle name="20% - Accent6 2 4 5 5" xfId="12358"/>
    <cellStyle name="20% - Accent6 2 4 5 5 2" xfId="28576"/>
    <cellStyle name="20% - Accent6 2 4 5 6" xfId="18141"/>
    <cellStyle name="20% - Accent6 2 4 5 6 2" xfId="28577"/>
    <cellStyle name="20% - Accent6 2 4 5 7" xfId="28578"/>
    <cellStyle name="20% - Accent6 2 4 6" xfId="1302"/>
    <cellStyle name="20% - Accent6 2 4 6 2" xfId="8788"/>
    <cellStyle name="20% - Accent6 2 4 6 2 2" xfId="14570"/>
    <cellStyle name="20% - Accent6 2 4 6 2 2 2" xfId="28579"/>
    <cellStyle name="20% - Accent6 2 4 6 2 3" xfId="20353"/>
    <cellStyle name="20% - Accent6 2 4 6 2 3 2" xfId="28580"/>
    <cellStyle name="20% - Accent6 2 4 6 2 4" xfId="28581"/>
    <cellStyle name="20% - Accent6 2 4 6 3" xfId="5897"/>
    <cellStyle name="20% - Accent6 2 4 6 3 2" xfId="28582"/>
    <cellStyle name="20% - Accent6 2 4 6 4" xfId="11679"/>
    <cellStyle name="20% - Accent6 2 4 6 4 2" xfId="28583"/>
    <cellStyle name="20% - Accent6 2 4 6 5" xfId="17462"/>
    <cellStyle name="20% - Accent6 2 4 6 5 2" xfId="28584"/>
    <cellStyle name="20% - Accent6 2 4 6 6" xfId="28585"/>
    <cellStyle name="20% - Accent6 2 4 7" xfId="4873"/>
    <cellStyle name="20% - Accent6 2 4 7 2" xfId="13547"/>
    <cellStyle name="20% - Accent6 2 4 7 2 2" xfId="28586"/>
    <cellStyle name="20% - Accent6 2 4 7 3" xfId="19330"/>
    <cellStyle name="20% - Accent6 2 4 7 3 2" xfId="28587"/>
    <cellStyle name="20% - Accent6 2 4 7 4" xfId="28588"/>
    <cellStyle name="20% - Accent6 2 4 8" xfId="7765"/>
    <cellStyle name="20% - Accent6 2 4 8 2" xfId="28589"/>
    <cellStyle name="20% - Accent6 2 4 9" xfId="3005"/>
    <cellStyle name="20% - Accent6 2 4 9 2" xfId="28590"/>
    <cellStyle name="20% - Accent6 2 5" xfId="247"/>
    <cellStyle name="20% - Accent6 2 5 10" xfId="16443"/>
    <cellStyle name="20% - Accent6 2 5 10 2" xfId="28591"/>
    <cellStyle name="20% - Accent6 2 5 11" xfId="28592"/>
    <cellStyle name="20% - Accent6 2 5 2" xfId="248"/>
    <cellStyle name="20% - Accent6 2 5 2 2" xfId="1986"/>
    <cellStyle name="20% - Accent6 2 5 2 2 2" xfId="9472"/>
    <cellStyle name="20% - Accent6 2 5 2 2 2 2" xfId="15254"/>
    <cellStyle name="20% - Accent6 2 5 2 2 2 2 2" xfId="28593"/>
    <cellStyle name="20% - Accent6 2 5 2 2 2 3" xfId="21037"/>
    <cellStyle name="20% - Accent6 2 5 2 2 2 3 2" xfId="28594"/>
    <cellStyle name="20% - Accent6 2 5 2 2 2 4" xfId="28595"/>
    <cellStyle name="20% - Accent6 2 5 2 2 3" xfId="6581"/>
    <cellStyle name="20% - Accent6 2 5 2 2 3 2" xfId="28596"/>
    <cellStyle name="20% - Accent6 2 5 2 2 4" xfId="12363"/>
    <cellStyle name="20% - Accent6 2 5 2 2 4 2" xfId="28597"/>
    <cellStyle name="20% - Accent6 2 5 2 2 5" xfId="18146"/>
    <cellStyle name="20% - Accent6 2 5 2 2 5 2" xfId="28598"/>
    <cellStyle name="20% - Accent6 2 5 2 2 6" xfId="28599"/>
    <cellStyle name="20% - Accent6 2 5 2 3" xfId="4878"/>
    <cellStyle name="20% - Accent6 2 5 2 3 2" xfId="13552"/>
    <cellStyle name="20% - Accent6 2 5 2 3 2 2" xfId="28600"/>
    <cellStyle name="20% - Accent6 2 5 2 3 3" xfId="19335"/>
    <cellStyle name="20% - Accent6 2 5 2 3 3 2" xfId="28601"/>
    <cellStyle name="20% - Accent6 2 5 2 3 4" xfId="28602"/>
    <cellStyle name="20% - Accent6 2 5 2 4" xfId="7770"/>
    <cellStyle name="20% - Accent6 2 5 2 4 2" xfId="28603"/>
    <cellStyle name="20% - Accent6 2 5 2 5" xfId="3689"/>
    <cellStyle name="20% - Accent6 2 5 2 5 2" xfId="28604"/>
    <cellStyle name="20% - Accent6 2 5 2 6" xfId="10661"/>
    <cellStyle name="20% - Accent6 2 5 2 6 2" xfId="28605"/>
    <cellStyle name="20% - Accent6 2 5 2 7" xfId="16444"/>
    <cellStyle name="20% - Accent6 2 5 2 7 2" xfId="28606"/>
    <cellStyle name="20% - Accent6 2 5 2 8" xfId="28607"/>
    <cellStyle name="20% - Accent6 2 5 3" xfId="1011"/>
    <cellStyle name="20% - Accent6 2 5 3 2" xfId="2715"/>
    <cellStyle name="20% - Accent6 2 5 3 2 2" xfId="10201"/>
    <cellStyle name="20% - Accent6 2 5 3 2 2 2" xfId="15983"/>
    <cellStyle name="20% - Accent6 2 5 3 2 2 2 2" xfId="28608"/>
    <cellStyle name="20% - Accent6 2 5 3 2 2 3" xfId="21766"/>
    <cellStyle name="20% - Accent6 2 5 3 2 2 3 2" xfId="28609"/>
    <cellStyle name="20% - Accent6 2 5 3 2 2 4" xfId="28610"/>
    <cellStyle name="20% - Accent6 2 5 3 2 3" xfId="7310"/>
    <cellStyle name="20% - Accent6 2 5 3 2 3 2" xfId="28611"/>
    <cellStyle name="20% - Accent6 2 5 3 2 4" xfId="13092"/>
    <cellStyle name="20% - Accent6 2 5 3 2 4 2" xfId="28612"/>
    <cellStyle name="20% - Accent6 2 5 3 2 5" xfId="18875"/>
    <cellStyle name="20% - Accent6 2 5 3 2 5 2" xfId="28613"/>
    <cellStyle name="20% - Accent6 2 5 3 2 6" xfId="28614"/>
    <cellStyle name="20% - Accent6 2 5 3 3" xfId="5607"/>
    <cellStyle name="20% - Accent6 2 5 3 3 2" xfId="14281"/>
    <cellStyle name="20% - Accent6 2 5 3 3 2 2" xfId="28615"/>
    <cellStyle name="20% - Accent6 2 5 3 3 3" xfId="20064"/>
    <cellStyle name="20% - Accent6 2 5 3 3 3 2" xfId="28616"/>
    <cellStyle name="20% - Accent6 2 5 3 3 4" xfId="28617"/>
    <cellStyle name="20% - Accent6 2 5 3 4" xfId="8499"/>
    <cellStyle name="20% - Accent6 2 5 3 4 2" xfId="28618"/>
    <cellStyle name="20% - Accent6 2 5 3 5" xfId="4418"/>
    <cellStyle name="20% - Accent6 2 5 3 5 2" xfId="28619"/>
    <cellStyle name="20% - Accent6 2 5 3 6" xfId="11390"/>
    <cellStyle name="20% - Accent6 2 5 3 6 2" xfId="28620"/>
    <cellStyle name="20% - Accent6 2 5 3 7" xfId="17173"/>
    <cellStyle name="20% - Accent6 2 5 3 7 2" xfId="28621"/>
    <cellStyle name="20% - Accent6 2 5 3 8" xfId="28622"/>
    <cellStyle name="20% - Accent6 2 5 4" xfId="1985"/>
    <cellStyle name="20% - Accent6 2 5 4 2" xfId="6580"/>
    <cellStyle name="20% - Accent6 2 5 4 2 2" xfId="15253"/>
    <cellStyle name="20% - Accent6 2 5 4 2 2 2" xfId="28623"/>
    <cellStyle name="20% - Accent6 2 5 4 2 3" xfId="21036"/>
    <cellStyle name="20% - Accent6 2 5 4 2 3 2" xfId="28624"/>
    <cellStyle name="20% - Accent6 2 5 4 2 4" xfId="28625"/>
    <cellStyle name="20% - Accent6 2 5 4 3" xfId="9471"/>
    <cellStyle name="20% - Accent6 2 5 4 3 2" xfId="28626"/>
    <cellStyle name="20% - Accent6 2 5 4 4" xfId="3688"/>
    <cellStyle name="20% - Accent6 2 5 4 4 2" xfId="28627"/>
    <cellStyle name="20% - Accent6 2 5 4 5" xfId="12362"/>
    <cellStyle name="20% - Accent6 2 5 4 5 2" xfId="28628"/>
    <cellStyle name="20% - Accent6 2 5 4 6" xfId="18145"/>
    <cellStyle name="20% - Accent6 2 5 4 6 2" xfId="28629"/>
    <cellStyle name="20% - Accent6 2 5 4 7" xfId="28630"/>
    <cellStyle name="20% - Accent6 2 5 5" xfId="1478"/>
    <cellStyle name="20% - Accent6 2 5 5 2" xfId="8964"/>
    <cellStyle name="20% - Accent6 2 5 5 2 2" xfId="14746"/>
    <cellStyle name="20% - Accent6 2 5 5 2 2 2" xfId="28631"/>
    <cellStyle name="20% - Accent6 2 5 5 2 3" xfId="20529"/>
    <cellStyle name="20% - Accent6 2 5 5 2 3 2" xfId="28632"/>
    <cellStyle name="20% - Accent6 2 5 5 2 4" xfId="28633"/>
    <cellStyle name="20% - Accent6 2 5 5 3" xfId="6073"/>
    <cellStyle name="20% - Accent6 2 5 5 3 2" xfId="28634"/>
    <cellStyle name="20% - Accent6 2 5 5 4" xfId="11855"/>
    <cellStyle name="20% - Accent6 2 5 5 4 2" xfId="28635"/>
    <cellStyle name="20% - Accent6 2 5 5 5" xfId="17638"/>
    <cellStyle name="20% - Accent6 2 5 5 5 2" xfId="28636"/>
    <cellStyle name="20% - Accent6 2 5 5 6" xfId="28637"/>
    <cellStyle name="20% - Accent6 2 5 6" xfId="4877"/>
    <cellStyle name="20% - Accent6 2 5 6 2" xfId="13551"/>
    <cellStyle name="20% - Accent6 2 5 6 2 2" xfId="28638"/>
    <cellStyle name="20% - Accent6 2 5 6 3" xfId="19334"/>
    <cellStyle name="20% - Accent6 2 5 6 3 2" xfId="28639"/>
    <cellStyle name="20% - Accent6 2 5 6 4" xfId="28640"/>
    <cellStyle name="20% - Accent6 2 5 7" xfId="7769"/>
    <cellStyle name="20% - Accent6 2 5 7 2" xfId="28641"/>
    <cellStyle name="20% - Accent6 2 5 8" xfId="3181"/>
    <cellStyle name="20% - Accent6 2 5 8 2" xfId="28642"/>
    <cellStyle name="20% - Accent6 2 5 9" xfId="10660"/>
    <cellStyle name="20% - Accent6 2 5 9 2" xfId="28643"/>
    <cellStyle name="20% - Accent6 2 6" xfId="249"/>
    <cellStyle name="20% - Accent6 2 6 10" xfId="16445"/>
    <cellStyle name="20% - Accent6 2 6 10 2" xfId="28644"/>
    <cellStyle name="20% - Accent6 2 6 11" xfId="28645"/>
    <cellStyle name="20% - Accent6 2 6 2" xfId="250"/>
    <cellStyle name="20% - Accent6 2 6 2 2" xfId="1988"/>
    <cellStyle name="20% - Accent6 2 6 2 2 2" xfId="9474"/>
    <cellStyle name="20% - Accent6 2 6 2 2 2 2" xfId="15256"/>
    <cellStyle name="20% - Accent6 2 6 2 2 2 2 2" xfId="28646"/>
    <cellStyle name="20% - Accent6 2 6 2 2 2 3" xfId="21039"/>
    <cellStyle name="20% - Accent6 2 6 2 2 2 3 2" xfId="28647"/>
    <cellStyle name="20% - Accent6 2 6 2 2 2 4" xfId="28648"/>
    <cellStyle name="20% - Accent6 2 6 2 2 3" xfId="6583"/>
    <cellStyle name="20% - Accent6 2 6 2 2 3 2" xfId="28649"/>
    <cellStyle name="20% - Accent6 2 6 2 2 4" xfId="12365"/>
    <cellStyle name="20% - Accent6 2 6 2 2 4 2" xfId="28650"/>
    <cellStyle name="20% - Accent6 2 6 2 2 5" xfId="18148"/>
    <cellStyle name="20% - Accent6 2 6 2 2 5 2" xfId="28651"/>
    <cellStyle name="20% - Accent6 2 6 2 2 6" xfId="28652"/>
    <cellStyle name="20% - Accent6 2 6 2 3" xfId="4880"/>
    <cellStyle name="20% - Accent6 2 6 2 3 2" xfId="13554"/>
    <cellStyle name="20% - Accent6 2 6 2 3 2 2" xfId="28653"/>
    <cellStyle name="20% - Accent6 2 6 2 3 3" xfId="19337"/>
    <cellStyle name="20% - Accent6 2 6 2 3 3 2" xfId="28654"/>
    <cellStyle name="20% - Accent6 2 6 2 3 4" xfId="28655"/>
    <cellStyle name="20% - Accent6 2 6 2 4" xfId="7772"/>
    <cellStyle name="20% - Accent6 2 6 2 4 2" xfId="28656"/>
    <cellStyle name="20% - Accent6 2 6 2 5" xfId="3691"/>
    <cellStyle name="20% - Accent6 2 6 2 5 2" xfId="28657"/>
    <cellStyle name="20% - Accent6 2 6 2 6" xfId="10663"/>
    <cellStyle name="20% - Accent6 2 6 2 6 2" xfId="28658"/>
    <cellStyle name="20% - Accent6 2 6 2 7" xfId="16446"/>
    <cellStyle name="20% - Accent6 2 6 2 7 2" xfId="28659"/>
    <cellStyle name="20% - Accent6 2 6 2 8" xfId="28660"/>
    <cellStyle name="20% - Accent6 2 6 3" xfId="1012"/>
    <cellStyle name="20% - Accent6 2 6 3 2" xfId="2716"/>
    <cellStyle name="20% - Accent6 2 6 3 2 2" xfId="10202"/>
    <cellStyle name="20% - Accent6 2 6 3 2 2 2" xfId="15984"/>
    <cellStyle name="20% - Accent6 2 6 3 2 2 2 2" xfId="28661"/>
    <cellStyle name="20% - Accent6 2 6 3 2 2 3" xfId="21767"/>
    <cellStyle name="20% - Accent6 2 6 3 2 2 3 2" xfId="28662"/>
    <cellStyle name="20% - Accent6 2 6 3 2 2 4" xfId="28663"/>
    <cellStyle name="20% - Accent6 2 6 3 2 3" xfId="7311"/>
    <cellStyle name="20% - Accent6 2 6 3 2 3 2" xfId="28664"/>
    <cellStyle name="20% - Accent6 2 6 3 2 4" xfId="13093"/>
    <cellStyle name="20% - Accent6 2 6 3 2 4 2" xfId="28665"/>
    <cellStyle name="20% - Accent6 2 6 3 2 5" xfId="18876"/>
    <cellStyle name="20% - Accent6 2 6 3 2 5 2" xfId="28666"/>
    <cellStyle name="20% - Accent6 2 6 3 2 6" xfId="28667"/>
    <cellStyle name="20% - Accent6 2 6 3 3" xfId="5608"/>
    <cellStyle name="20% - Accent6 2 6 3 3 2" xfId="14282"/>
    <cellStyle name="20% - Accent6 2 6 3 3 2 2" xfId="28668"/>
    <cellStyle name="20% - Accent6 2 6 3 3 3" xfId="20065"/>
    <cellStyle name="20% - Accent6 2 6 3 3 3 2" xfId="28669"/>
    <cellStyle name="20% - Accent6 2 6 3 3 4" xfId="28670"/>
    <cellStyle name="20% - Accent6 2 6 3 4" xfId="8500"/>
    <cellStyle name="20% - Accent6 2 6 3 4 2" xfId="28671"/>
    <cellStyle name="20% - Accent6 2 6 3 5" xfId="4419"/>
    <cellStyle name="20% - Accent6 2 6 3 5 2" xfId="28672"/>
    <cellStyle name="20% - Accent6 2 6 3 6" xfId="11391"/>
    <cellStyle name="20% - Accent6 2 6 3 6 2" xfId="28673"/>
    <cellStyle name="20% - Accent6 2 6 3 7" xfId="17174"/>
    <cellStyle name="20% - Accent6 2 6 3 7 2" xfId="28674"/>
    <cellStyle name="20% - Accent6 2 6 3 8" xfId="28675"/>
    <cellStyle name="20% - Accent6 2 6 4" xfId="1987"/>
    <cellStyle name="20% - Accent6 2 6 4 2" xfId="6582"/>
    <cellStyle name="20% - Accent6 2 6 4 2 2" xfId="15255"/>
    <cellStyle name="20% - Accent6 2 6 4 2 2 2" xfId="28676"/>
    <cellStyle name="20% - Accent6 2 6 4 2 3" xfId="21038"/>
    <cellStyle name="20% - Accent6 2 6 4 2 3 2" xfId="28677"/>
    <cellStyle name="20% - Accent6 2 6 4 2 4" xfId="28678"/>
    <cellStyle name="20% - Accent6 2 6 4 3" xfId="9473"/>
    <cellStyle name="20% - Accent6 2 6 4 3 2" xfId="28679"/>
    <cellStyle name="20% - Accent6 2 6 4 4" xfId="3690"/>
    <cellStyle name="20% - Accent6 2 6 4 4 2" xfId="28680"/>
    <cellStyle name="20% - Accent6 2 6 4 5" xfId="12364"/>
    <cellStyle name="20% - Accent6 2 6 4 5 2" xfId="28681"/>
    <cellStyle name="20% - Accent6 2 6 4 6" xfId="18147"/>
    <cellStyle name="20% - Accent6 2 6 4 6 2" xfId="28682"/>
    <cellStyle name="20% - Accent6 2 6 4 7" xfId="28683"/>
    <cellStyle name="20% - Accent6 2 6 5" xfId="1479"/>
    <cellStyle name="20% - Accent6 2 6 5 2" xfId="8965"/>
    <cellStyle name="20% - Accent6 2 6 5 2 2" xfId="14747"/>
    <cellStyle name="20% - Accent6 2 6 5 2 2 2" xfId="28684"/>
    <cellStyle name="20% - Accent6 2 6 5 2 3" xfId="20530"/>
    <cellStyle name="20% - Accent6 2 6 5 2 3 2" xfId="28685"/>
    <cellStyle name="20% - Accent6 2 6 5 2 4" xfId="28686"/>
    <cellStyle name="20% - Accent6 2 6 5 3" xfId="6074"/>
    <cellStyle name="20% - Accent6 2 6 5 3 2" xfId="28687"/>
    <cellStyle name="20% - Accent6 2 6 5 4" xfId="11856"/>
    <cellStyle name="20% - Accent6 2 6 5 4 2" xfId="28688"/>
    <cellStyle name="20% - Accent6 2 6 5 5" xfId="17639"/>
    <cellStyle name="20% - Accent6 2 6 5 5 2" xfId="28689"/>
    <cellStyle name="20% - Accent6 2 6 5 6" xfId="28690"/>
    <cellStyle name="20% - Accent6 2 6 6" xfId="4879"/>
    <cellStyle name="20% - Accent6 2 6 6 2" xfId="13553"/>
    <cellStyle name="20% - Accent6 2 6 6 2 2" xfId="28691"/>
    <cellStyle name="20% - Accent6 2 6 6 3" xfId="19336"/>
    <cellStyle name="20% - Accent6 2 6 6 3 2" xfId="28692"/>
    <cellStyle name="20% - Accent6 2 6 6 4" xfId="28693"/>
    <cellStyle name="20% - Accent6 2 6 7" xfId="7771"/>
    <cellStyle name="20% - Accent6 2 6 7 2" xfId="28694"/>
    <cellStyle name="20% - Accent6 2 6 8" xfId="3182"/>
    <cellStyle name="20% - Accent6 2 6 8 2" xfId="28695"/>
    <cellStyle name="20% - Accent6 2 6 9" xfId="10662"/>
    <cellStyle name="20% - Accent6 2 6 9 2" xfId="28696"/>
    <cellStyle name="20% - Accent6 2 7" xfId="251"/>
    <cellStyle name="20% - Accent6 2 7 2" xfId="1989"/>
    <cellStyle name="20% - Accent6 2 7 2 2" xfId="6584"/>
    <cellStyle name="20% - Accent6 2 7 2 2 2" xfId="15257"/>
    <cellStyle name="20% - Accent6 2 7 2 2 2 2" xfId="28697"/>
    <cellStyle name="20% - Accent6 2 7 2 2 3" xfId="21040"/>
    <cellStyle name="20% - Accent6 2 7 2 2 3 2" xfId="28698"/>
    <cellStyle name="20% - Accent6 2 7 2 2 4" xfId="28699"/>
    <cellStyle name="20% - Accent6 2 7 2 3" xfId="9475"/>
    <cellStyle name="20% - Accent6 2 7 2 3 2" xfId="28700"/>
    <cellStyle name="20% - Accent6 2 7 2 4" xfId="3692"/>
    <cellStyle name="20% - Accent6 2 7 2 4 2" xfId="28701"/>
    <cellStyle name="20% - Accent6 2 7 2 5" xfId="12366"/>
    <cellStyle name="20% - Accent6 2 7 2 5 2" xfId="28702"/>
    <cellStyle name="20% - Accent6 2 7 2 6" xfId="18149"/>
    <cellStyle name="20% - Accent6 2 7 2 6 2" xfId="28703"/>
    <cellStyle name="20% - Accent6 2 7 2 7" xfId="28704"/>
    <cellStyle name="20% - Accent6 2 7 3" xfId="1460"/>
    <cellStyle name="20% - Accent6 2 7 3 2" xfId="8946"/>
    <cellStyle name="20% - Accent6 2 7 3 2 2" xfId="14728"/>
    <cellStyle name="20% - Accent6 2 7 3 2 2 2" xfId="28705"/>
    <cellStyle name="20% - Accent6 2 7 3 2 3" xfId="20511"/>
    <cellStyle name="20% - Accent6 2 7 3 2 3 2" xfId="28706"/>
    <cellStyle name="20% - Accent6 2 7 3 2 4" xfId="28707"/>
    <cellStyle name="20% - Accent6 2 7 3 3" xfId="6055"/>
    <cellStyle name="20% - Accent6 2 7 3 3 2" xfId="28708"/>
    <cellStyle name="20% - Accent6 2 7 3 4" xfId="11837"/>
    <cellStyle name="20% - Accent6 2 7 3 4 2" xfId="28709"/>
    <cellStyle name="20% - Accent6 2 7 3 5" xfId="17620"/>
    <cellStyle name="20% - Accent6 2 7 3 5 2" xfId="28710"/>
    <cellStyle name="20% - Accent6 2 7 3 6" xfId="28711"/>
    <cellStyle name="20% - Accent6 2 7 4" xfId="4881"/>
    <cellStyle name="20% - Accent6 2 7 4 2" xfId="13555"/>
    <cellStyle name="20% - Accent6 2 7 4 2 2" xfId="28712"/>
    <cellStyle name="20% - Accent6 2 7 4 3" xfId="19338"/>
    <cellStyle name="20% - Accent6 2 7 4 3 2" xfId="28713"/>
    <cellStyle name="20% - Accent6 2 7 4 4" xfId="28714"/>
    <cellStyle name="20% - Accent6 2 7 5" xfId="7773"/>
    <cellStyle name="20% - Accent6 2 7 5 2" xfId="28715"/>
    <cellStyle name="20% - Accent6 2 7 6" xfId="3163"/>
    <cellStyle name="20% - Accent6 2 7 6 2" xfId="28716"/>
    <cellStyle name="20% - Accent6 2 7 7" xfId="10664"/>
    <cellStyle name="20% - Accent6 2 7 7 2" xfId="28717"/>
    <cellStyle name="20% - Accent6 2 7 8" xfId="16447"/>
    <cellStyle name="20% - Accent6 2 7 8 2" xfId="28718"/>
    <cellStyle name="20% - Accent6 2 7 9" xfId="28719"/>
    <cellStyle name="20% - Accent6 2 8" xfId="848"/>
    <cellStyle name="20% - Accent6 2 8 2" xfId="2554"/>
    <cellStyle name="20% - Accent6 2 8 2 2" xfId="10040"/>
    <cellStyle name="20% - Accent6 2 8 2 2 2" xfId="15822"/>
    <cellStyle name="20% - Accent6 2 8 2 2 2 2" xfId="28720"/>
    <cellStyle name="20% - Accent6 2 8 2 2 3" xfId="21605"/>
    <cellStyle name="20% - Accent6 2 8 2 2 3 2" xfId="28721"/>
    <cellStyle name="20% - Accent6 2 8 2 2 4" xfId="28722"/>
    <cellStyle name="20% - Accent6 2 8 2 3" xfId="7149"/>
    <cellStyle name="20% - Accent6 2 8 2 3 2" xfId="28723"/>
    <cellStyle name="20% - Accent6 2 8 2 4" xfId="12931"/>
    <cellStyle name="20% - Accent6 2 8 2 4 2" xfId="28724"/>
    <cellStyle name="20% - Accent6 2 8 2 5" xfId="18714"/>
    <cellStyle name="20% - Accent6 2 8 2 5 2" xfId="28725"/>
    <cellStyle name="20% - Accent6 2 8 2 6" xfId="28726"/>
    <cellStyle name="20% - Accent6 2 8 3" xfId="5446"/>
    <cellStyle name="20% - Accent6 2 8 3 2" xfId="14120"/>
    <cellStyle name="20% - Accent6 2 8 3 2 2" xfId="28727"/>
    <cellStyle name="20% - Accent6 2 8 3 3" xfId="19903"/>
    <cellStyle name="20% - Accent6 2 8 3 3 2" xfId="28728"/>
    <cellStyle name="20% - Accent6 2 8 3 4" xfId="28729"/>
    <cellStyle name="20% - Accent6 2 8 4" xfId="8338"/>
    <cellStyle name="20% - Accent6 2 8 4 2" xfId="28730"/>
    <cellStyle name="20% - Accent6 2 8 5" xfId="4257"/>
    <cellStyle name="20% - Accent6 2 8 5 2" xfId="28731"/>
    <cellStyle name="20% - Accent6 2 8 6" xfId="11229"/>
    <cellStyle name="20% - Accent6 2 8 6 2" xfId="28732"/>
    <cellStyle name="20% - Accent6 2 8 7" xfId="17012"/>
    <cellStyle name="20% - Accent6 2 8 7 2" xfId="28733"/>
    <cellStyle name="20% - Accent6 2 8 8" xfId="28734"/>
    <cellStyle name="20% - Accent6 2 9" xfId="1950"/>
    <cellStyle name="20% - Accent6 2 9 2" xfId="6545"/>
    <cellStyle name="20% - Accent6 2 9 2 2" xfId="15218"/>
    <cellStyle name="20% - Accent6 2 9 2 2 2" xfId="28735"/>
    <cellStyle name="20% - Accent6 2 9 2 3" xfId="21001"/>
    <cellStyle name="20% - Accent6 2 9 2 3 2" xfId="28736"/>
    <cellStyle name="20% - Accent6 2 9 2 4" xfId="28737"/>
    <cellStyle name="20% - Accent6 2 9 3" xfId="9436"/>
    <cellStyle name="20% - Accent6 2 9 3 2" xfId="28738"/>
    <cellStyle name="20% - Accent6 2 9 4" xfId="3653"/>
    <cellStyle name="20% - Accent6 2 9 4 2" xfId="28739"/>
    <cellStyle name="20% - Accent6 2 9 5" xfId="12327"/>
    <cellStyle name="20% - Accent6 2 9 5 2" xfId="28740"/>
    <cellStyle name="20% - Accent6 2 9 6" xfId="18110"/>
    <cellStyle name="20% - Accent6 2 9 6 2" xfId="28741"/>
    <cellStyle name="20% - Accent6 2 9 7" xfId="28742"/>
    <cellStyle name="20% - Accent6 3" xfId="1272"/>
    <cellStyle name="20% - Accent6 3 2" xfId="5868"/>
    <cellStyle name="20% - Accent6 3 2 2" xfId="14541"/>
    <cellStyle name="20% - Accent6 3 2 2 2" xfId="28743"/>
    <cellStyle name="20% - Accent6 3 2 3" xfId="20324"/>
    <cellStyle name="20% - Accent6 3 2 3 2" xfId="28744"/>
    <cellStyle name="20% - Accent6 3 2 4" xfId="28745"/>
    <cellStyle name="20% - Accent6 3 3" xfId="8759"/>
    <cellStyle name="20% - Accent6 3 3 2" xfId="28746"/>
    <cellStyle name="20% - Accent6 3 4" xfId="2976"/>
    <cellStyle name="20% - Accent6 3 4 2" xfId="28747"/>
    <cellStyle name="20% - Accent6 3 5" xfId="11650"/>
    <cellStyle name="20% - Accent6 3 5 2" xfId="28748"/>
    <cellStyle name="20% - Accent6 3 6" xfId="17433"/>
    <cellStyle name="20% - Accent6 3 6 2" xfId="28749"/>
    <cellStyle name="20% - Accent6 3 7" xfId="28750"/>
    <cellStyle name="20% - Accent6 4" xfId="2540"/>
    <cellStyle name="20% - Accent6 4 2" xfId="7135"/>
    <cellStyle name="20% - Accent6 4 2 2" xfId="15808"/>
    <cellStyle name="20% - Accent6 4 2 2 2" xfId="28751"/>
    <cellStyle name="20% - Accent6 4 2 3" xfId="21591"/>
    <cellStyle name="20% - Accent6 4 2 3 2" xfId="28752"/>
    <cellStyle name="20% - Accent6 4 2 4" xfId="28753"/>
    <cellStyle name="20% - Accent6 4 3" xfId="10026"/>
    <cellStyle name="20% - Accent6 4 3 2" xfId="28754"/>
    <cellStyle name="20% - Accent6 4 4" xfId="4243"/>
    <cellStyle name="20% - Accent6 4 4 2" xfId="28755"/>
    <cellStyle name="20% - Accent6 4 5" xfId="12917"/>
    <cellStyle name="20% - Accent6 4 5 2" xfId="28756"/>
    <cellStyle name="20% - Accent6 4 6" xfId="18700"/>
    <cellStyle name="20% - Accent6 4 6 2" xfId="28757"/>
    <cellStyle name="20% - Accent6 4 7" xfId="28758"/>
    <cellStyle name="20% - Accent6 5" xfId="1242"/>
    <cellStyle name="20% - Accent6 5 2" xfId="8729"/>
    <cellStyle name="20% - Accent6 5 2 2" xfId="14511"/>
    <cellStyle name="20% - Accent6 5 2 2 2" xfId="28759"/>
    <cellStyle name="20% - Accent6 5 2 3" xfId="20294"/>
    <cellStyle name="20% - Accent6 5 2 3 2" xfId="28760"/>
    <cellStyle name="20% - Accent6 5 2 4" xfId="28761"/>
    <cellStyle name="20% - Accent6 5 3" xfId="5838"/>
    <cellStyle name="20% - Accent6 5 3 2" xfId="28762"/>
    <cellStyle name="20% - Accent6 5 4" xfId="11620"/>
    <cellStyle name="20% - Accent6 5 4 2" xfId="28763"/>
    <cellStyle name="20% - Accent6 5 5" xfId="17403"/>
    <cellStyle name="20% - Accent6 5 5 2" xfId="28764"/>
    <cellStyle name="20% - Accent6 5 6" xfId="28765"/>
    <cellStyle name="20% - Accent6 6" xfId="5432"/>
    <cellStyle name="20% - Accent6 6 2" xfId="14106"/>
    <cellStyle name="20% - Accent6 6 2 2" xfId="28766"/>
    <cellStyle name="20% - Accent6 6 3" xfId="19889"/>
    <cellStyle name="20% - Accent6 6 3 2" xfId="28767"/>
    <cellStyle name="20% - Accent6 6 4" xfId="28768"/>
    <cellStyle name="20% - Accent6 7" xfId="8324"/>
    <cellStyle name="20% - Accent6 7 2" xfId="28769"/>
    <cellStyle name="20% - Accent6 8" xfId="2946"/>
    <cellStyle name="20% - Accent6 8 2" xfId="28770"/>
    <cellStyle name="20% - Accent6 9" xfId="11215"/>
    <cellStyle name="20% - Accent6 9 2" xfId="28771"/>
    <cellStyle name="40% - Accent1" xfId="813" builtinId="31" customBuiltin="1"/>
    <cellStyle name="40% - Accent1 10" xfId="16989"/>
    <cellStyle name="40% - Accent1 10 2" xfId="28772"/>
    <cellStyle name="40% - Accent1 11" xfId="28773"/>
    <cellStyle name="40% - Accent1 2" xfId="252"/>
    <cellStyle name="40% - Accent1 2 10" xfId="1254"/>
    <cellStyle name="40% - Accent1 2 10 2" xfId="8741"/>
    <cellStyle name="40% - Accent1 2 10 2 2" xfId="14523"/>
    <cellStyle name="40% - Accent1 2 10 2 2 2" xfId="28774"/>
    <cellStyle name="40% - Accent1 2 10 2 3" xfId="20306"/>
    <cellStyle name="40% - Accent1 2 10 2 3 2" xfId="28775"/>
    <cellStyle name="40% - Accent1 2 10 2 4" xfId="28776"/>
    <cellStyle name="40% - Accent1 2 10 3" xfId="5850"/>
    <cellStyle name="40% - Accent1 2 10 3 2" xfId="28777"/>
    <cellStyle name="40% - Accent1 2 10 4" xfId="11632"/>
    <cellStyle name="40% - Accent1 2 10 4 2" xfId="28778"/>
    <cellStyle name="40% - Accent1 2 10 5" xfId="17415"/>
    <cellStyle name="40% - Accent1 2 10 5 2" xfId="28779"/>
    <cellStyle name="40% - Accent1 2 10 6" xfId="28780"/>
    <cellStyle name="40% - Accent1 2 11" xfId="4882"/>
    <cellStyle name="40% - Accent1 2 11 2" xfId="13556"/>
    <cellStyle name="40% - Accent1 2 11 2 2" xfId="28781"/>
    <cellStyle name="40% - Accent1 2 11 3" xfId="19339"/>
    <cellStyle name="40% - Accent1 2 11 3 2" xfId="28782"/>
    <cellStyle name="40% - Accent1 2 11 4" xfId="28783"/>
    <cellStyle name="40% - Accent1 2 12" xfId="7774"/>
    <cellStyle name="40% - Accent1 2 12 2" xfId="28784"/>
    <cellStyle name="40% - Accent1 2 13" xfId="2958"/>
    <cellStyle name="40% - Accent1 2 13 2" xfId="28785"/>
    <cellStyle name="40% - Accent1 2 14" xfId="10665"/>
    <cellStyle name="40% - Accent1 2 14 2" xfId="28786"/>
    <cellStyle name="40% - Accent1 2 15" xfId="16448"/>
    <cellStyle name="40% - Accent1 2 15 2" xfId="28787"/>
    <cellStyle name="40% - Accent1 2 16" xfId="28788"/>
    <cellStyle name="40% - Accent1 2 2" xfId="253"/>
    <cellStyle name="40% - Accent1 2 2 10" xfId="4883"/>
    <cellStyle name="40% - Accent1 2 2 10 2" xfId="13557"/>
    <cellStyle name="40% - Accent1 2 2 10 2 2" xfId="28789"/>
    <cellStyle name="40% - Accent1 2 2 10 3" xfId="19340"/>
    <cellStyle name="40% - Accent1 2 2 10 3 2" xfId="28790"/>
    <cellStyle name="40% - Accent1 2 2 10 4" xfId="28791"/>
    <cellStyle name="40% - Accent1 2 2 11" xfId="7775"/>
    <cellStyle name="40% - Accent1 2 2 11 2" xfId="28792"/>
    <cellStyle name="40% - Accent1 2 2 12" xfId="3010"/>
    <cellStyle name="40% - Accent1 2 2 12 2" xfId="28793"/>
    <cellStyle name="40% - Accent1 2 2 13" xfId="10666"/>
    <cellStyle name="40% - Accent1 2 2 13 2" xfId="28794"/>
    <cellStyle name="40% - Accent1 2 2 14" xfId="16449"/>
    <cellStyle name="40% - Accent1 2 2 14 2" xfId="28795"/>
    <cellStyle name="40% - Accent1 2 2 15" xfId="28796"/>
    <cellStyle name="40% - Accent1 2 2 2" xfId="254"/>
    <cellStyle name="40% - Accent1 2 2 2 10" xfId="7776"/>
    <cellStyle name="40% - Accent1 2 2 2 10 2" xfId="28797"/>
    <cellStyle name="40% - Accent1 2 2 2 11" xfId="3011"/>
    <cellStyle name="40% - Accent1 2 2 2 11 2" xfId="28798"/>
    <cellStyle name="40% - Accent1 2 2 2 12" xfId="10667"/>
    <cellStyle name="40% - Accent1 2 2 2 12 2" xfId="28799"/>
    <cellStyle name="40% - Accent1 2 2 2 13" xfId="16450"/>
    <cellStyle name="40% - Accent1 2 2 2 13 2" xfId="28800"/>
    <cellStyle name="40% - Accent1 2 2 2 14" xfId="28801"/>
    <cellStyle name="40% - Accent1 2 2 2 2" xfId="255"/>
    <cellStyle name="40% - Accent1 2 2 2 2 10" xfId="10668"/>
    <cellStyle name="40% - Accent1 2 2 2 2 10 2" xfId="28802"/>
    <cellStyle name="40% - Accent1 2 2 2 2 11" xfId="16451"/>
    <cellStyle name="40% - Accent1 2 2 2 2 11 2" xfId="28803"/>
    <cellStyle name="40% - Accent1 2 2 2 2 12" xfId="28804"/>
    <cellStyle name="40% - Accent1 2 2 2 2 2" xfId="256"/>
    <cellStyle name="40% - Accent1 2 2 2 2 2 10" xfId="16452"/>
    <cellStyle name="40% - Accent1 2 2 2 2 2 10 2" xfId="28805"/>
    <cellStyle name="40% - Accent1 2 2 2 2 2 11" xfId="28806"/>
    <cellStyle name="40% - Accent1 2 2 2 2 2 2" xfId="257"/>
    <cellStyle name="40% - Accent1 2 2 2 2 2 2 2" xfId="1995"/>
    <cellStyle name="40% - Accent1 2 2 2 2 2 2 2 2" xfId="9481"/>
    <cellStyle name="40% - Accent1 2 2 2 2 2 2 2 2 2" xfId="15263"/>
    <cellStyle name="40% - Accent1 2 2 2 2 2 2 2 2 2 2" xfId="28807"/>
    <cellStyle name="40% - Accent1 2 2 2 2 2 2 2 2 3" xfId="21046"/>
    <cellStyle name="40% - Accent1 2 2 2 2 2 2 2 2 3 2" xfId="28808"/>
    <cellStyle name="40% - Accent1 2 2 2 2 2 2 2 2 4" xfId="28809"/>
    <cellStyle name="40% - Accent1 2 2 2 2 2 2 2 3" xfId="6590"/>
    <cellStyle name="40% - Accent1 2 2 2 2 2 2 2 3 2" xfId="28810"/>
    <cellStyle name="40% - Accent1 2 2 2 2 2 2 2 4" xfId="12372"/>
    <cellStyle name="40% - Accent1 2 2 2 2 2 2 2 4 2" xfId="28811"/>
    <cellStyle name="40% - Accent1 2 2 2 2 2 2 2 5" xfId="18155"/>
    <cellStyle name="40% - Accent1 2 2 2 2 2 2 2 5 2" xfId="28812"/>
    <cellStyle name="40% - Accent1 2 2 2 2 2 2 2 6" xfId="28813"/>
    <cellStyle name="40% - Accent1 2 2 2 2 2 2 3" xfId="4887"/>
    <cellStyle name="40% - Accent1 2 2 2 2 2 2 3 2" xfId="13561"/>
    <cellStyle name="40% - Accent1 2 2 2 2 2 2 3 2 2" xfId="28814"/>
    <cellStyle name="40% - Accent1 2 2 2 2 2 2 3 3" xfId="19344"/>
    <cellStyle name="40% - Accent1 2 2 2 2 2 2 3 3 2" xfId="28815"/>
    <cellStyle name="40% - Accent1 2 2 2 2 2 2 3 4" xfId="28816"/>
    <cellStyle name="40% - Accent1 2 2 2 2 2 2 4" xfId="7779"/>
    <cellStyle name="40% - Accent1 2 2 2 2 2 2 4 2" xfId="28817"/>
    <cellStyle name="40% - Accent1 2 2 2 2 2 2 5" xfId="3698"/>
    <cellStyle name="40% - Accent1 2 2 2 2 2 2 5 2" xfId="28818"/>
    <cellStyle name="40% - Accent1 2 2 2 2 2 2 6" xfId="10670"/>
    <cellStyle name="40% - Accent1 2 2 2 2 2 2 6 2" xfId="28819"/>
    <cellStyle name="40% - Accent1 2 2 2 2 2 2 7" xfId="16453"/>
    <cellStyle name="40% - Accent1 2 2 2 2 2 2 7 2" xfId="28820"/>
    <cellStyle name="40% - Accent1 2 2 2 2 2 2 8" xfId="28821"/>
    <cellStyle name="40% - Accent1 2 2 2 2 2 3" xfId="1014"/>
    <cellStyle name="40% - Accent1 2 2 2 2 2 3 2" xfId="2718"/>
    <cellStyle name="40% - Accent1 2 2 2 2 2 3 2 2" xfId="10204"/>
    <cellStyle name="40% - Accent1 2 2 2 2 2 3 2 2 2" xfId="15986"/>
    <cellStyle name="40% - Accent1 2 2 2 2 2 3 2 2 2 2" xfId="28822"/>
    <cellStyle name="40% - Accent1 2 2 2 2 2 3 2 2 3" xfId="21769"/>
    <cellStyle name="40% - Accent1 2 2 2 2 2 3 2 2 3 2" xfId="28823"/>
    <cellStyle name="40% - Accent1 2 2 2 2 2 3 2 2 4" xfId="28824"/>
    <cellStyle name="40% - Accent1 2 2 2 2 2 3 2 3" xfId="7313"/>
    <cellStyle name="40% - Accent1 2 2 2 2 2 3 2 3 2" xfId="28825"/>
    <cellStyle name="40% - Accent1 2 2 2 2 2 3 2 4" xfId="13095"/>
    <cellStyle name="40% - Accent1 2 2 2 2 2 3 2 4 2" xfId="28826"/>
    <cellStyle name="40% - Accent1 2 2 2 2 2 3 2 5" xfId="18878"/>
    <cellStyle name="40% - Accent1 2 2 2 2 2 3 2 5 2" xfId="28827"/>
    <cellStyle name="40% - Accent1 2 2 2 2 2 3 2 6" xfId="28828"/>
    <cellStyle name="40% - Accent1 2 2 2 2 2 3 3" xfId="5610"/>
    <cellStyle name="40% - Accent1 2 2 2 2 2 3 3 2" xfId="14284"/>
    <cellStyle name="40% - Accent1 2 2 2 2 2 3 3 2 2" xfId="28829"/>
    <cellStyle name="40% - Accent1 2 2 2 2 2 3 3 3" xfId="20067"/>
    <cellStyle name="40% - Accent1 2 2 2 2 2 3 3 3 2" xfId="28830"/>
    <cellStyle name="40% - Accent1 2 2 2 2 2 3 3 4" xfId="28831"/>
    <cellStyle name="40% - Accent1 2 2 2 2 2 3 4" xfId="8502"/>
    <cellStyle name="40% - Accent1 2 2 2 2 2 3 4 2" xfId="28832"/>
    <cellStyle name="40% - Accent1 2 2 2 2 2 3 5" xfId="4421"/>
    <cellStyle name="40% - Accent1 2 2 2 2 2 3 5 2" xfId="28833"/>
    <cellStyle name="40% - Accent1 2 2 2 2 2 3 6" xfId="11393"/>
    <cellStyle name="40% - Accent1 2 2 2 2 2 3 6 2" xfId="28834"/>
    <cellStyle name="40% - Accent1 2 2 2 2 2 3 7" xfId="17176"/>
    <cellStyle name="40% - Accent1 2 2 2 2 2 3 7 2" xfId="28835"/>
    <cellStyle name="40% - Accent1 2 2 2 2 2 3 8" xfId="28836"/>
    <cellStyle name="40% - Accent1 2 2 2 2 2 4" xfId="1994"/>
    <cellStyle name="40% - Accent1 2 2 2 2 2 4 2" xfId="6589"/>
    <cellStyle name="40% - Accent1 2 2 2 2 2 4 2 2" xfId="15262"/>
    <cellStyle name="40% - Accent1 2 2 2 2 2 4 2 2 2" xfId="28837"/>
    <cellStyle name="40% - Accent1 2 2 2 2 2 4 2 3" xfId="21045"/>
    <cellStyle name="40% - Accent1 2 2 2 2 2 4 2 3 2" xfId="28838"/>
    <cellStyle name="40% - Accent1 2 2 2 2 2 4 2 4" xfId="28839"/>
    <cellStyle name="40% - Accent1 2 2 2 2 2 4 3" xfId="9480"/>
    <cellStyle name="40% - Accent1 2 2 2 2 2 4 3 2" xfId="28840"/>
    <cellStyle name="40% - Accent1 2 2 2 2 2 4 4" xfId="3697"/>
    <cellStyle name="40% - Accent1 2 2 2 2 2 4 4 2" xfId="28841"/>
    <cellStyle name="40% - Accent1 2 2 2 2 2 4 5" xfId="12371"/>
    <cellStyle name="40% - Accent1 2 2 2 2 2 4 5 2" xfId="28842"/>
    <cellStyle name="40% - Accent1 2 2 2 2 2 4 6" xfId="18154"/>
    <cellStyle name="40% - Accent1 2 2 2 2 2 4 6 2" xfId="28843"/>
    <cellStyle name="40% - Accent1 2 2 2 2 2 4 7" xfId="28844"/>
    <cellStyle name="40% - Accent1 2 2 2 2 2 5" xfId="1484"/>
    <cellStyle name="40% - Accent1 2 2 2 2 2 5 2" xfId="8970"/>
    <cellStyle name="40% - Accent1 2 2 2 2 2 5 2 2" xfId="14752"/>
    <cellStyle name="40% - Accent1 2 2 2 2 2 5 2 2 2" xfId="28845"/>
    <cellStyle name="40% - Accent1 2 2 2 2 2 5 2 3" xfId="20535"/>
    <cellStyle name="40% - Accent1 2 2 2 2 2 5 2 3 2" xfId="28846"/>
    <cellStyle name="40% - Accent1 2 2 2 2 2 5 2 4" xfId="28847"/>
    <cellStyle name="40% - Accent1 2 2 2 2 2 5 3" xfId="6079"/>
    <cellStyle name="40% - Accent1 2 2 2 2 2 5 3 2" xfId="28848"/>
    <cellStyle name="40% - Accent1 2 2 2 2 2 5 4" xfId="11861"/>
    <cellStyle name="40% - Accent1 2 2 2 2 2 5 4 2" xfId="28849"/>
    <cellStyle name="40% - Accent1 2 2 2 2 2 5 5" xfId="17644"/>
    <cellStyle name="40% - Accent1 2 2 2 2 2 5 5 2" xfId="28850"/>
    <cellStyle name="40% - Accent1 2 2 2 2 2 5 6" xfId="28851"/>
    <cellStyle name="40% - Accent1 2 2 2 2 2 6" xfId="4886"/>
    <cellStyle name="40% - Accent1 2 2 2 2 2 6 2" xfId="13560"/>
    <cellStyle name="40% - Accent1 2 2 2 2 2 6 2 2" xfId="28852"/>
    <cellStyle name="40% - Accent1 2 2 2 2 2 6 3" xfId="19343"/>
    <cellStyle name="40% - Accent1 2 2 2 2 2 6 3 2" xfId="28853"/>
    <cellStyle name="40% - Accent1 2 2 2 2 2 6 4" xfId="28854"/>
    <cellStyle name="40% - Accent1 2 2 2 2 2 7" xfId="7778"/>
    <cellStyle name="40% - Accent1 2 2 2 2 2 7 2" xfId="28855"/>
    <cellStyle name="40% - Accent1 2 2 2 2 2 8" xfId="3187"/>
    <cellStyle name="40% - Accent1 2 2 2 2 2 8 2" xfId="28856"/>
    <cellStyle name="40% - Accent1 2 2 2 2 2 9" xfId="10669"/>
    <cellStyle name="40% - Accent1 2 2 2 2 2 9 2" xfId="28857"/>
    <cellStyle name="40% - Accent1 2 2 2 2 3" xfId="258"/>
    <cellStyle name="40% - Accent1 2 2 2 2 3 2" xfId="1996"/>
    <cellStyle name="40% - Accent1 2 2 2 2 3 2 2" xfId="9482"/>
    <cellStyle name="40% - Accent1 2 2 2 2 3 2 2 2" xfId="15264"/>
    <cellStyle name="40% - Accent1 2 2 2 2 3 2 2 2 2" xfId="28858"/>
    <cellStyle name="40% - Accent1 2 2 2 2 3 2 2 3" xfId="21047"/>
    <cellStyle name="40% - Accent1 2 2 2 2 3 2 2 3 2" xfId="28859"/>
    <cellStyle name="40% - Accent1 2 2 2 2 3 2 2 4" xfId="28860"/>
    <cellStyle name="40% - Accent1 2 2 2 2 3 2 3" xfId="6591"/>
    <cellStyle name="40% - Accent1 2 2 2 2 3 2 3 2" xfId="28861"/>
    <cellStyle name="40% - Accent1 2 2 2 2 3 2 4" xfId="12373"/>
    <cellStyle name="40% - Accent1 2 2 2 2 3 2 4 2" xfId="28862"/>
    <cellStyle name="40% - Accent1 2 2 2 2 3 2 5" xfId="18156"/>
    <cellStyle name="40% - Accent1 2 2 2 2 3 2 5 2" xfId="28863"/>
    <cellStyle name="40% - Accent1 2 2 2 2 3 2 6" xfId="28864"/>
    <cellStyle name="40% - Accent1 2 2 2 2 3 3" xfId="4888"/>
    <cellStyle name="40% - Accent1 2 2 2 2 3 3 2" xfId="13562"/>
    <cellStyle name="40% - Accent1 2 2 2 2 3 3 2 2" xfId="28865"/>
    <cellStyle name="40% - Accent1 2 2 2 2 3 3 3" xfId="19345"/>
    <cellStyle name="40% - Accent1 2 2 2 2 3 3 3 2" xfId="28866"/>
    <cellStyle name="40% - Accent1 2 2 2 2 3 3 4" xfId="28867"/>
    <cellStyle name="40% - Accent1 2 2 2 2 3 4" xfId="7780"/>
    <cellStyle name="40% - Accent1 2 2 2 2 3 4 2" xfId="28868"/>
    <cellStyle name="40% - Accent1 2 2 2 2 3 5" xfId="3699"/>
    <cellStyle name="40% - Accent1 2 2 2 2 3 5 2" xfId="28869"/>
    <cellStyle name="40% - Accent1 2 2 2 2 3 6" xfId="10671"/>
    <cellStyle name="40% - Accent1 2 2 2 2 3 6 2" xfId="28870"/>
    <cellStyle name="40% - Accent1 2 2 2 2 3 7" xfId="16454"/>
    <cellStyle name="40% - Accent1 2 2 2 2 3 7 2" xfId="28871"/>
    <cellStyle name="40% - Accent1 2 2 2 2 3 8" xfId="28872"/>
    <cellStyle name="40% - Accent1 2 2 2 2 4" xfId="1013"/>
    <cellStyle name="40% - Accent1 2 2 2 2 4 2" xfId="2717"/>
    <cellStyle name="40% - Accent1 2 2 2 2 4 2 2" xfId="10203"/>
    <cellStyle name="40% - Accent1 2 2 2 2 4 2 2 2" xfId="15985"/>
    <cellStyle name="40% - Accent1 2 2 2 2 4 2 2 2 2" xfId="28873"/>
    <cellStyle name="40% - Accent1 2 2 2 2 4 2 2 3" xfId="21768"/>
    <cellStyle name="40% - Accent1 2 2 2 2 4 2 2 3 2" xfId="28874"/>
    <cellStyle name="40% - Accent1 2 2 2 2 4 2 2 4" xfId="28875"/>
    <cellStyle name="40% - Accent1 2 2 2 2 4 2 3" xfId="7312"/>
    <cellStyle name="40% - Accent1 2 2 2 2 4 2 3 2" xfId="28876"/>
    <cellStyle name="40% - Accent1 2 2 2 2 4 2 4" xfId="13094"/>
    <cellStyle name="40% - Accent1 2 2 2 2 4 2 4 2" xfId="28877"/>
    <cellStyle name="40% - Accent1 2 2 2 2 4 2 5" xfId="18877"/>
    <cellStyle name="40% - Accent1 2 2 2 2 4 2 5 2" xfId="28878"/>
    <cellStyle name="40% - Accent1 2 2 2 2 4 2 6" xfId="28879"/>
    <cellStyle name="40% - Accent1 2 2 2 2 4 3" xfId="5609"/>
    <cellStyle name="40% - Accent1 2 2 2 2 4 3 2" xfId="14283"/>
    <cellStyle name="40% - Accent1 2 2 2 2 4 3 2 2" xfId="28880"/>
    <cellStyle name="40% - Accent1 2 2 2 2 4 3 3" xfId="20066"/>
    <cellStyle name="40% - Accent1 2 2 2 2 4 3 3 2" xfId="28881"/>
    <cellStyle name="40% - Accent1 2 2 2 2 4 3 4" xfId="28882"/>
    <cellStyle name="40% - Accent1 2 2 2 2 4 4" xfId="8501"/>
    <cellStyle name="40% - Accent1 2 2 2 2 4 4 2" xfId="28883"/>
    <cellStyle name="40% - Accent1 2 2 2 2 4 5" xfId="4420"/>
    <cellStyle name="40% - Accent1 2 2 2 2 4 5 2" xfId="28884"/>
    <cellStyle name="40% - Accent1 2 2 2 2 4 6" xfId="11392"/>
    <cellStyle name="40% - Accent1 2 2 2 2 4 6 2" xfId="28885"/>
    <cellStyle name="40% - Accent1 2 2 2 2 4 7" xfId="17175"/>
    <cellStyle name="40% - Accent1 2 2 2 2 4 7 2" xfId="28886"/>
    <cellStyle name="40% - Accent1 2 2 2 2 4 8" xfId="28887"/>
    <cellStyle name="40% - Accent1 2 2 2 2 5" xfId="1993"/>
    <cellStyle name="40% - Accent1 2 2 2 2 5 2" xfId="6588"/>
    <cellStyle name="40% - Accent1 2 2 2 2 5 2 2" xfId="15261"/>
    <cellStyle name="40% - Accent1 2 2 2 2 5 2 2 2" xfId="28888"/>
    <cellStyle name="40% - Accent1 2 2 2 2 5 2 3" xfId="21044"/>
    <cellStyle name="40% - Accent1 2 2 2 2 5 2 3 2" xfId="28889"/>
    <cellStyle name="40% - Accent1 2 2 2 2 5 2 4" xfId="28890"/>
    <cellStyle name="40% - Accent1 2 2 2 2 5 3" xfId="9479"/>
    <cellStyle name="40% - Accent1 2 2 2 2 5 3 2" xfId="28891"/>
    <cellStyle name="40% - Accent1 2 2 2 2 5 4" xfId="3696"/>
    <cellStyle name="40% - Accent1 2 2 2 2 5 4 2" xfId="28892"/>
    <cellStyle name="40% - Accent1 2 2 2 2 5 5" xfId="12370"/>
    <cellStyle name="40% - Accent1 2 2 2 2 5 5 2" xfId="28893"/>
    <cellStyle name="40% - Accent1 2 2 2 2 5 6" xfId="18153"/>
    <cellStyle name="40% - Accent1 2 2 2 2 5 6 2" xfId="28894"/>
    <cellStyle name="40% - Accent1 2 2 2 2 5 7" xfId="28895"/>
    <cellStyle name="40% - Accent1 2 2 2 2 6" xfId="1483"/>
    <cellStyle name="40% - Accent1 2 2 2 2 6 2" xfId="8969"/>
    <cellStyle name="40% - Accent1 2 2 2 2 6 2 2" xfId="14751"/>
    <cellStyle name="40% - Accent1 2 2 2 2 6 2 2 2" xfId="28896"/>
    <cellStyle name="40% - Accent1 2 2 2 2 6 2 3" xfId="20534"/>
    <cellStyle name="40% - Accent1 2 2 2 2 6 2 3 2" xfId="28897"/>
    <cellStyle name="40% - Accent1 2 2 2 2 6 2 4" xfId="28898"/>
    <cellStyle name="40% - Accent1 2 2 2 2 6 3" xfId="6078"/>
    <cellStyle name="40% - Accent1 2 2 2 2 6 3 2" xfId="28899"/>
    <cellStyle name="40% - Accent1 2 2 2 2 6 4" xfId="11860"/>
    <cellStyle name="40% - Accent1 2 2 2 2 6 4 2" xfId="28900"/>
    <cellStyle name="40% - Accent1 2 2 2 2 6 5" xfId="17643"/>
    <cellStyle name="40% - Accent1 2 2 2 2 6 5 2" xfId="28901"/>
    <cellStyle name="40% - Accent1 2 2 2 2 6 6" xfId="28902"/>
    <cellStyle name="40% - Accent1 2 2 2 2 7" xfId="4885"/>
    <cellStyle name="40% - Accent1 2 2 2 2 7 2" xfId="13559"/>
    <cellStyle name="40% - Accent1 2 2 2 2 7 2 2" xfId="28903"/>
    <cellStyle name="40% - Accent1 2 2 2 2 7 3" xfId="19342"/>
    <cellStyle name="40% - Accent1 2 2 2 2 7 3 2" xfId="28904"/>
    <cellStyle name="40% - Accent1 2 2 2 2 7 4" xfId="28905"/>
    <cellStyle name="40% - Accent1 2 2 2 2 8" xfId="7777"/>
    <cellStyle name="40% - Accent1 2 2 2 2 8 2" xfId="28906"/>
    <cellStyle name="40% - Accent1 2 2 2 2 9" xfId="3186"/>
    <cellStyle name="40% - Accent1 2 2 2 2 9 2" xfId="28907"/>
    <cellStyle name="40% - Accent1 2 2 2 3" xfId="259"/>
    <cellStyle name="40% - Accent1 2 2 2 3 10" xfId="16455"/>
    <cellStyle name="40% - Accent1 2 2 2 3 10 2" xfId="28908"/>
    <cellStyle name="40% - Accent1 2 2 2 3 11" xfId="28909"/>
    <cellStyle name="40% - Accent1 2 2 2 3 2" xfId="260"/>
    <cellStyle name="40% - Accent1 2 2 2 3 2 2" xfId="1998"/>
    <cellStyle name="40% - Accent1 2 2 2 3 2 2 2" xfId="9484"/>
    <cellStyle name="40% - Accent1 2 2 2 3 2 2 2 2" xfId="15266"/>
    <cellStyle name="40% - Accent1 2 2 2 3 2 2 2 2 2" xfId="28910"/>
    <cellStyle name="40% - Accent1 2 2 2 3 2 2 2 3" xfId="21049"/>
    <cellStyle name="40% - Accent1 2 2 2 3 2 2 2 3 2" xfId="28911"/>
    <cellStyle name="40% - Accent1 2 2 2 3 2 2 2 4" xfId="28912"/>
    <cellStyle name="40% - Accent1 2 2 2 3 2 2 3" xfId="6593"/>
    <cellStyle name="40% - Accent1 2 2 2 3 2 2 3 2" xfId="28913"/>
    <cellStyle name="40% - Accent1 2 2 2 3 2 2 4" xfId="12375"/>
    <cellStyle name="40% - Accent1 2 2 2 3 2 2 4 2" xfId="28914"/>
    <cellStyle name="40% - Accent1 2 2 2 3 2 2 5" xfId="18158"/>
    <cellStyle name="40% - Accent1 2 2 2 3 2 2 5 2" xfId="28915"/>
    <cellStyle name="40% - Accent1 2 2 2 3 2 2 6" xfId="28916"/>
    <cellStyle name="40% - Accent1 2 2 2 3 2 3" xfId="4890"/>
    <cellStyle name="40% - Accent1 2 2 2 3 2 3 2" xfId="13564"/>
    <cellStyle name="40% - Accent1 2 2 2 3 2 3 2 2" xfId="28917"/>
    <cellStyle name="40% - Accent1 2 2 2 3 2 3 3" xfId="19347"/>
    <cellStyle name="40% - Accent1 2 2 2 3 2 3 3 2" xfId="28918"/>
    <cellStyle name="40% - Accent1 2 2 2 3 2 3 4" xfId="28919"/>
    <cellStyle name="40% - Accent1 2 2 2 3 2 4" xfId="7782"/>
    <cellStyle name="40% - Accent1 2 2 2 3 2 4 2" xfId="28920"/>
    <cellStyle name="40% - Accent1 2 2 2 3 2 5" xfId="3701"/>
    <cellStyle name="40% - Accent1 2 2 2 3 2 5 2" xfId="28921"/>
    <cellStyle name="40% - Accent1 2 2 2 3 2 6" xfId="10673"/>
    <cellStyle name="40% - Accent1 2 2 2 3 2 6 2" xfId="28922"/>
    <cellStyle name="40% - Accent1 2 2 2 3 2 7" xfId="16456"/>
    <cellStyle name="40% - Accent1 2 2 2 3 2 7 2" xfId="28923"/>
    <cellStyle name="40% - Accent1 2 2 2 3 2 8" xfId="28924"/>
    <cellStyle name="40% - Accent1 2 2 2 3 3" xfId="1015"/>
    <cellStyle name="40% - Accent1 2 2 2 3 3 2" xfId="2719"/>
    <cellStyle name="40% - Accent1 2 2 2 3 3 2 2" xfId="10205"/>
    <cellStyle name="40% - Accent1 2 2 2 3 3 2 2 2" xfId="15987"/>
    <cellStyle name="40% - Accent1 2 2 2 3 3 2 2 2 2" xfId="28925"/>
    <cellStyle name="40% - Accent1 2 2 2 3 3 2 2 3" xfId="21770"/>
    <cellStyle name="40% - Accent1 2 2 2 3 3 2 2 3 2" xfId="28926"/>
    <cellStyle name="40% - Accent1 2 2 2 3 3 2 2 4" xfId="28927"/>
    <cellStyle name="40% - Accent1 2 2 2 3 3 2 3" xfId="7314"/>
    <cellStyle name="40% - Accent1 2 2 2 3 3 2 3 2" xfId="28928"/>
    <cellStyle name="40% - Accent1 2 2 2 3 3 2 4" xfId="13096"/>
    <cellStyle name="40% - Accent1 2 2 2 3 3 2 4 2" xfId="28929"/>
    <cellStyle name="40% - Accent1 2 2 2 3 3 2 5" xfId="18879"/>
    <cellStyle name="40% - Accent1 2 2 2 3 3 2 5 2" xfId="28930"/>
    <cellStyle name="40% - Accent1 2 2 2 3 3 2 6" xfId="28931"/>
    <cellStyle name="40% - Accent1 2 2 2 3 3 3" xfId="5611"/>
    <cellStyle name="40% - Accent1 2 2 2 3 3 3 2" xfId="14285"/>
    <cellStyle name="40% - Accent1 2 2 2 3 3 3 2 2" xfId="28932"/>
    <cellStyle name="40% - Accent1 2 2 2 3 3 3 3" xfId="20068"/>
    <cellStyle name="40% - Accent1 2 2 2 3 3 3 3 2" xfId="28933"/>
    <cellStyle name="40% - Accent1 2 2 2 3 3 3 4" xfId="28934"/>
    <cellStyle name="40% - Accent1 2 2 2 3 3 4" xfId="8503"/>
    <cellStyle name="40% - Accent1 2 2 2 3 3 4 2" xfId="28935"/>
    <cellStyle name="40% - Accent1 2 2 2 3 3 5" xfId="4422"/>
    <cellStyle name="40% - Accent1 2 2 2 3 3 5 2" xfId="28936"/>
    <cellStyle name="40% - Accent1 2 2 2 3 3 6" xfId="11394"/>
    <cellStyle name="40% - Accent1 2 2 2 3 3 6 2" xfId="28937"/>
    <cellStyle name="40% - Accent1 2 2 2 3 3 7" xfId="17177"/>
    <cellStyle name="40% - Accent1 2 2 2 3 3 7 2" xfId="28938"/>
    <cellStyle name="40% - Accent1 2 2 2 3 3 8" xfId="28939"/>
    <cellStyle name="40% - Accent1 2 2 2 3 4" xfId="1997"/>
    <cellStyle name="40% - Accent1 2 2 2 3 4 2" xfId="6592"/>
    <cellStyle name="40% - Accent1 2 2 2 3 4 2 2" xfId="15265"/>
    <cellStyle name="40% - Accent1 2 2 2 3 4 2 2 2" xfId="28940"/>
    <cellStyle name="40% - Accent1 2 2 2 3 4 2 3" xfId="21048"/>
    <cellStyle name="40% - Accent1 2 2 2 3 4 2 3 2" xfId="28941"/>
    <cellStyle name="40% - Accent1 2 2 2 3 4 2 4" xfId="28942"/>
    <cellStyle name="40% - Accent1 2 2 2 3 4 3" xfId="9483"/>
    <cellStyle name="40% - Accent1 2 2 2 3 4 3 2" xfId="28943"/>
    <cellStyle name="40% - Accent1 2 2 2 3 4 4" xfId="3700"/>
    <cellStyle name="40% - Accent1 2 2 2 3 4 4 2" xfId="28944"/>
    <cellStyle name="40% - Accent1 2 2 2 3 4 5" xfId="12374"/>
    <cellStyle name="40% - Accent1 2 2 2 3 4 5 2" xfId="28945"/>
    <cellStyle name="40% - Accent1 2 2 2 3 4 6" xfId="18157"/>
    <cellStyle name="40% - Accent1 2 2 2 3 4 6 2" xfId="28946"/>
    <cellStyle name="40% - Accent1 2 2 2 3 4 7" xfId="28947"/>
    <cellStyle name="40% - Accent1 2 2 2 3 5" xfId="1485"/>
    <cellStyle name="40% - Accent1 2 2 2 3 5 2" xfId="8971"/>
    <cellStyle name="40% - Accent1 2 2 2 3 5 2 2" xfId="14753"/>
    <cellStyle name="40% - Accent1 2 2 2 3 5 2 2 2" xfId="28948"/>
    <cellStyle name="40% - Accent1 2 2 2 3 5 2 3" xfId="20536"/>
    <cellStyle name="40% - Accent1 2 2 2 3 5 2 3 2" xfId="28949"/>
    <cellStyle name="40% - Accent1 2 2 2 3 5 2 4" xfId="28950"/>
    <cellStyle name="40% - Accent1 2 2 2 3 5 3" xfId="6080"/>
    <cellStyle name="40% - Accent1 2 2 2 3 5 3 2" xfId="28951"/>
    <cellStyle name="40% - Accent1 2 2 2 3 5 4" xfId="11862"/>
    <cellStyle name="40% - Accent1 2 2 2 3 5 4 2" xfId="28952"/>
    <cellStyle name="40% - Accent1 2 2 2 3 5 5" xfId="17645"/>
    <cellStyle name="40% - Accent1 2 2 2 3 5 5 2" xfId="28953"/>
    <cellStyle name="40% - Accent1 2 2 2 3 5 6" xfId="28954"/>
    <cellStyle name="40% - Accent1 2 2 2 3 6" xfId="4889"/>
    <cellStyle name="40% - Accent1 2 2 2 3 6 2" xfId="13563"/>
    <cellStyle name="40% - Accent1 2 2 2 3 6 2 2" xfId="28955"/>
    <cellStyle name="40% - Accent1 2 2 2 3 6 3" xfId="19346"/>
    <cellStyle name="40% - Accent1 2 2 2 3 6 3 2" xfId="28956"/>
    <cellStyle name="40% - Accent1 2 2 2 3 6 4" xfId="28957"/>
    <cellStyle name="40% - Accent1 2 2 2 3 7" xfId="7781"/>
    <cellStyle name="40% - Accent1 2 2 2 3 7 2" xfId="28958"/>
    <cellStyle name="40% - Accent1 2 2 2 3 8" xfId="3188"/>
    <cellStyle name="40% - Accent1 2 2 2 3 8 2" xfId="28959"/>
    <cellStyle name="40% - Accent1 2 2 2 3 9" xfId="10672"/>
    <cellStyle name="40% - Accent1 2 2 2 3 9 2" xfId="28960"/>
    <cellStyle name="40% - Accent1 2 2 2 4" xfId="261"/>
    <cellStyle name="40% - Accent1 2 2 2 4 10" xfId="16457"/>
    <cellStyle name="40% - Accent1 2 2 2 4 10 2" xfId="28961"/>
    <cellStyle name="40% - Accent1 2 2 2 4 11" xfId="28962"/>
    <cellStyle name="40% - Accent1 2 2 2 4 2" xfId="262"/>
    <cellStyle name="40% - Accent1 2 2 2 4 2 2" xfId="2000"/>
    <cellStyle name="40% - Accent1 2 2 2 4 2 2 2" xfId="9486"/>
    <cellStyle name="40% - Accent1 2 2 2 4 2 2 2 2" xfId="15268"/>
    <cellStyle name="40% - Accent1 2 2 2 4 2 2 2 2 2" xfId="28963"/>
    <cellStyle name="40% - Accent1 2 2 2 4 2 2 2 3" xfId="21051"/>
    <cellStyle name="40% - Accent1 2 2 2 4 2 2 2 3 2" xfId="28964"/>
    <cellStyle name="40% - Accent1 2 2 2 4 2 2 2 4" xfId="28965"/>
    <cellStyle name="40% - Accent1 2 2 2 4 2 2 3" xfId="6595"/>
    <cellStyle name="40% - Accent1 2 2 2 4 2 2 3 2" xfId="28966"/>
    <cellStyle name="40% - Accent1 2 2 2 4 2 2 4" xfId="12377"/>
    <cellStyle name="40% - Accent1 2 2 2 4 2 2 4 2" xfId="28967"/>
    <cellStyle name="40% - Accent1 2 2 2 4 2 2 5" xfId="18160"/>
    <cellStyle name="40% - Accent1 2 2 2 4 2 2 5 2" xfId="28968"/>
    <cellStyle name="40% - Accent1 2 2 2 4 2 2 6" xfId="28969"/>
    <cellStyle name="40% - Accent1 2 2 2 4 2 3" xfId="4892"/>
    <cellStyle name="40% - Accent1 2 2 2 4 2 3 2" xfId="13566"/>
    <cellStyle name="40% - Accent1 2 2 2 4 2 3 2 2" xfId="28970"/>
    <cellStyle name="40% - Accent1 2 2 2 4 2 3 3" xfId="19349"/>
    <cellStyle name="40% - Accent1 2 2 2 4 2 3 3 2" xfId="28971"/>
    <cellStyle name="40% - Accent1 2 2 2 4 2 3 4" xfId="28972"/>
    <cellStyle name="40% - Accent1 2 2 2 4 2 4" xfId="7784"/>
    <cellStyle name="40% - Accent1 2 2 2 4 2 4 2" xfId="28973"/>
    <cellStyle name="40% - Accent1 2 2 2 4 2 5" xfId="3703"/>
    <cellStyle name="40% - Accent1 2 2 2 4 2 5 2" xfId="28974"/>
    <cellStyle name="40% - Accent1 2 2 2 4 2 6" xfId="10675"/>
    <cellStyle name="40% - Accent1 2 2 2 4 2 6 2" xfId="28975"/>
    <cellStyle name="40% - Accent1 2 2 2 4 2 7" xfId="16458"/>
    <cellStyle name="40% - Accent1 2 2 2 4 2 7 2" xfId="28976"/>
    <cellStyle name="40% - Accent1 2 2 2 4 2 8" xfId="28977"/>
    <cellStyle name="40% - Accent1 2 2 2 4 3" xfId="1016"/>
    <cellStyle name="40% - Accent1 2 2 2 4 3 2" xfId="2720"/>
    <cellStyle name="40% - Accent1 2 2 2 4 3 2 2" xfId="10206"/>
    <cellStyle name="40% - Accent1 2 2 2 4 3 2 2 2" xfId="15988"/>
    <cellStyle name="40% - Accent1 2 2 2 4 3 2 2 2 2" xfId="28978"/>
    <cellStyle name="40% - Accent1 2 2 2 4 3 2 2 3" xfId="21771"/>
    <cellStyle name="40% - Accent1 2 2 2 4 3 2 2 3 2" xfId="28979"/>
    <cellStyle name="40% - Accent1 2 2 2 4 3 2 2 4" xfId="28980"/>
    <cellStyle name="40% - Accent1 2 2 2 4 3 2 3" xfId="7315"/>
    <cellStyle name="40% - Accent1 2 2 2 4 3 2 3 2" xfId="28981"/>
    <cellStyle name="40% - Accent1 2 2 2 4 3 2 4" xfId="13097"/>
    <cellStyle name="40% - Accent1 2 2 2 4 3 2 4 2" xfId="28982"/>
    <cellStyle name="40% - Accent1 2 2 2 4 3 2 5" xfId="18880"/>
    <cellStyle name="40% - Accent1 2 2 2 4 3 2 5 2" xfId="28983"/>
    <cellStyle name="40% - Accent1 2 2 2 4 3 2 6" xfId="28984"/>
    <cellStyle name="40% - Accent1 2 2 2 4 3 3" xfId="5612"/>
    <cellStyle name="40% - Accent1 2 2 2 4 3 3 2" xfId="14286"/>
    <cellStyle name="40% - Accent1 2 2 2 4 3 3 2 2" xfId="28985"/>
    <cellStyle name="40% - Accent1 2 2 2 4 3 3 3" xfId="20069"/>
    <cellStyle name="40% - Accent1 2 2 2 4 3 3 3 2" xfId="28986"/>
    <cellStyle name="40% - Accent1 2 2 2 4 3 3 4" xfId="28987"/>
    <cellStyle name="40% - Accent1 2 2 2 4 3 4" xfId="8504"/>
    <cellStyle name="40% - Accent1 2 2 2 4 3 4 2" xfId="28988"/>
    <cellStyle name="40% - Accent1 2 2 2 4 3 5" xfId="4423"/>
    <cellStyle name="40% - Accent1 2 2 2 4 3 5 2" xfId="28989"/>
    <cellStyle name="40% - Accent1 2 2 2 4 3 6" xfId="11395"/>
    <cellStyle name="40% - Accent1 2 2 2 4 3 6 2" xfId="28990"/>
    <cellStyle name="40% - Accent1 2 2 2 4 3 7" xfId="17178"/>
    <cellStyle name="40% - Accent1 2 2 2 4 3 7 2" xfId="28991"/>
    <cellStyle name="40% - Accent1 2 2 2 4 3 8" xfId="28992"/>
    <cellStyle name="40% - Accent1 2 2 2 4 4" xfId="1999"/>
    <cellStyle name="40% - Accent1 2 2 2 4 4 2" xfId="6594"/>
    <cellStyle name="40% - Accent1 2 2 2 4 4 2 2" xfId="15267"/>
    <cellStyle name="40% - Accent1 2 2 2 4 4 2 2 2" xfId="28993"/>
    <cellStyle name="40% - Accent1 2 2 2 4 4 2 3" xfId="21050"/>
    <cellStyle name="40% - Accent1 2 2 2 4 4 2 3 2" xfId="28994"/>
    <cellStyle name="40% - Accent1 2 2 2 4 4 2 4" xfId="28995"/>
    <cellStyle name="40% - Accent1 2 2 2 4 4 3" xfId="9485"/>
    <cellStyle name="40% - Accent1 2 2 2 4 4 3 2" xfId="28996"/>
    <cellStyle name="40% - Accent1 2 2 2 4 4 4" xfId="3702"/>
    <cellStyle name="40% - Accent1 2 2 2 4 4 4 2" xfId="28997"/>
    <cellStyle name="40% - Accent1 2 2 2 4 4 5" xfId="12376"/>
    <cellStyle name="40% - Accent1 2 2 2 4 4 5 2" xfId="28998"/>
    <cellStyle name="40% - Accent1 2 2 2 4 4 6" xfId="18159"/>
    <cellStyle name="40% - Accent1 2 2 2 4 4 6 2" xfId="28999"/>
    <cellStyle name="40% - Accent1 2 2 2 4 4 7" xfId="29000"/>
    <cellStyle name="40% - Accent1 2 2 2 4 5" xfId="1486"/>
    <cellStyle name="40% - Accent1 2 2 2 4 5 2" xfId="8972"/>
    <cellStyle name="40% - Accent1 2 2 2 4 5 2 2" xfId="14754"/>
    <cellStyle name="40% - Accent1 2 2 2 4 5 2 2 2" xfId="29001"/>
    <cellStyle name="40% - Accent1 2 2 2 4 5 2 3" xfId="20537"/>
    <cellStyle name="40% - Accent1 2 2 2 4 5 2 3 2" xfId="29002"/>
    <cellStyle name="40% - Accent1 2 2 2 4 5 2 4" xfId="29003"/>
    <cellStyle name="40% - Accent1 2 2 2 4 5 3" xfId="6081"/>
    <cellStyle name="40% - Accent1 2 2 2 4 5 3 2" xfId="29004"/>
    <cellStyle name="40% - Accent1 2 2 2 4 5 4" xfId="11863"/>
    <cellStyle name="40% - Accent1 2 2 2 4 5 4 2" xfId="29005"/>
    <cellStyle name="40% - Accent1 2 2 2 4 5 5" xfId="17646"/>
    <cellStyle name="40% - Accent1 2 2 2 4 5 5 2" xfId="29006"/>
    <cellStyle name="40% - Accent1 2 2 2 4 5 6" xfId="29007"/>
    <cellStyle name="40% - Accent1 2 2 2 4 6" xfId="4891"/>
    <cellStyle name="40% - Accent1 2 2 2 4 6 2" xfId="13565"/>
    <cellStyle name="40% - Accent1 2 2 2 4 6 2 2" xfId="29008"/>
    <cellStyle name="40% - Accent1 2 2 2 4 6 3" xfId="19348"/>
    <cellStyle name="40% - Accent1 2 2 2 4 6 3 2" xfId="29009"/>
    <cellStyle name="40% - Accent1 2 2 2 4 6 4" xfId="29010"/>
    <cellStyle name="40% - Accent1 2 2 2 4 7" xfId="7783"/>
    <cellStyle name="40% - Accent1 2 2 2 4 7 2" xfId="29011"/>
    <cellStyle name="40% - Accent1 2 2 2 4 8" xfId="3189"/>
    <cellStyle name="40% - Accent1 2 2 2 4 8 2" xfId="29012"/>
    <cellStyle name="40% - Accent1 2 2 2 4 9" xfId="10674"/>
    <cellStyle name="40% - Accent1 2 2 2 4 9 2" xfId="29013"/>
    <cellStyle name="40% - Accent1 2 2 2 5" xfId="263"/>
    <cellStyle name="40% - Accent1 2 2 2 5 2" xfId="2001"/>
    <cellStyle name="40% - Accent1 2 2 2 5 2 2" xfId="6596"/>
    <cellStyle name="40% - Accent1 2 2 2 5 2 2 2" xfId="15269"/>
    <cellStyle name="40% - Accent1 2 2 2 5 2 2 2 2" xfId="29014"/>
    <cellStyle name="40% - Accent1 2 2 2 5 2 2 3" xfId="21052"/>
    <cellStyle name="40% - Accent1 2 2 2 5 2 2 3 2" xfId="29015"/>
    <cellStyle name="40% - Accent1 2 2 2 5 2 2 4" xfId="29016"/>
    <cellStyle name="40% - Accent1 2 2 2 5 2 3" xfId="9487"/>
    <cellStyle name="40% - Accent1 2 2 2 5 2 3 2" xfId="29017"/>
    <cellStyle name="40% - Accent1 2 2 2 5 2 4" xfId="3704"/>
    <cellStyle name="40% - Accent1 2 2 2 5 2 4 2" xfId="29018"/>
    <cellStyle name="40% - Accent1 2 2 2 5 2 5" xfId="12378"/>
    <cellStyle name="40% - Accent1 2 2 2 5 2 5 2" xfId="29019"/>
    <cellStyle name="40% - Accent1 2 2 2 5 2 6" xfId="18161"/>
    <cellStyle name="40% - Accent1 2 2 2 5 2 6 2" xfId="29020"/>
    <cellStyle name="40% - Accent1 2 2 2 5 2 7" xfId="29021"/>
    <cellStyle name="40% - Accent1 2 2 2 5 3" xfId="1482"/>
    <cellStyle name="40% - Accent1 2 2 2 5 3 2" xfId="8968"/>
    <cellStyle name="40% - Accent1 2 2 2 5 3 2 2" xfId="14750"/>
    <cellStyle name="40% - Accent1 2 2 2 5 3 2 2 2" xfId="29022"/>
    <cellStyle name="40% - Accent1 2 2 2 5 3 2 3" xfId="20533"/>
    <cellStyle name="40% - Accent1 2 2 2 5 3 2 3 2" xfId="29023"/>
    <cellStyle name="40% - Accent1 2 2 2 5 3 2 4" xfId="29024"/>
    <cellStyle name="40% - Accent1 2 2 2 5 3 3" xfId="6077"/>
    <cellStyle name="40% - Accent1 2 2 2 5 3 3 2" xfId="29025"/>
    <cellStyle name="40% - Accent1 2 2 2 5 3 4" xfId="11859"/>
    <cellStyle name="40% - Accent1 2 2 2 5 3 4 2" xfId="29026"/>
    <cellStyle name="40% - Accent1 2 2 2 5 3 5" xfId="17642"/>
    <cellStyle name="40% - Accent1 2 2 2 5 3 5 2" xfId="29027"/>
    <cellStyle name="40% - Accent1 2 2 2 5 3 6" xfId="29028"/>
    <cellStyle name="40% - Accent1 2 2 2 5 4" xfId="4893"/>
    <cellStyle name="40% - Accent1 2 2 2 5 4 2" xfId="13567"/>
    <cellStyle name="40% - Accent1 2 2 2 5 4 2 2" xfId="29029"/>
    <cellStyle name="40% - Accent1 2 2 2 5 4 3" xfId="19350"/>
    <cellStyle name="40% - Accent1 2 2 2 5 4 3 2" xfId="29030"/>
    <cellStyle name="40% - Accent1 2 2 2 5 4 4" xfId="29031"/>
    <cellStyle name="40% - Accent1 2 2 2 5 5" xfId="7785"/>
    <cellStyle name="40% - Accent1 2 2 2 5 5 2" xfId="29032"/>
    <cellStyle name="40% - Accent1 2 2 2 5 6" xfId="3185"/>
    <cellStyle name="40% - Accent1 2 2 2 5 6 2" xfId="29033"/>
    <cellStyle name="40% - Accent1 2 2 2 5 7" xfId="10676"/>
    <cellStyle name="40% - Accent1 2 2 2 5 7 2" xfId="29034"/>
    <cellStyle name="40% - Accent1 2 2 2 5 8" xfId="16459"/>
    <cellStyle name="40% - Accent1 2 2 2 5 8 2" xfId="29035"/>
    <cellStyle name="40% - Accent1 2 2 2 5 9" xfId="29036"/>
    <cellStyle name="40% - Accent1 2 2 2 6" xfId="906"/>
    <cellStyle name="40% - Accent1 2 2 2 6 2" xfId="2612"/>
    <cellStyle name="40% - Accent1 2 2 2 6 2 2" xfId="10098"/>
    <cellStyle name="40% - Accent1 2 2 2 6 2 2 2" xfId="15880"/>
    <cellStyle name="40% - Accent1 2 2 2 6 2 2 2 2" xfId="29037"/>
    <cellStyle name="40% - Accent1 2 2 2 6 2 2 3" xfId="21663"/>
    <cellStyle name="40% - Accent1 2 2 2 6 2 2 3 2" xfId="29038"/>
    <cellStyle name="40% - Accent1 2 2 2 6 2 2 4" xfId="29039"/>
    <cellStyle name="40% - Accent1 2 2 2 6 2 3" xfId="7207"/>
    <cellStyle name="40% - Accent1 2 2 2 6 2 3 2" xfId="29040"/>
    <cellStyle name="40% - Accent1 2 2 2 6 2 4" xfId="12989"/>
    <cellStyle name="40% - Accent1 2 2 2 6 2 4 2" xfId="29041"/>
    <cellStyle name="40% - Accent1 2 2 2 6 2 5" xfId="18772"/>
    <cellStyle name="40% - Accent1 2 2 2 6 2 5 2" xfId="29042"/>
    <cellStyle name="40% - Accent1 2 2 2 6 2 6" xfId="29043"/>
    <cellStyle name="40% - Accent1 2 2 2 6 3" xfId="5504"/>
    <cellStyle name="40% - Accent1 2 2 2 6 3 2" xfId="14178"/>
    <cellStyle name="40% - Accent1 2 2 2 6 3 2 2" xfId="29044"/>
    <cellStyle name="40% - Accent1 2 2 2 6 3 3" xfId="19961"/>
    <cellStyle name="40% - Accent1 2 2 2 6 3 3 2" xfId="29045"/>
    <cellStyle name="40% - Accent1 2 2 2 6 3 4" xfId="29046"/>
    <cellStyle name="40% - Accent1 2 2 2 6 4" xfId="8396"/>
    <cellStyle name="40% - Accent1 2 2 2 6 4 2" xfId="29047"/>
    <cellStyle name="40% - Accent1 2 2 2 6 5" xfId="4315"/>
    <cellStyle name="40% - Accent1 2 2 2 6 5 2" xfId="29048"/>
    <cellStyle name="40% - Accent1 2 2 2 6 6" xfId="11287"/>
    <cellStyle name="40% - Accent1 2 2 2 6 6 2" xfId="29049"/>
    <cellStyle name="40% - Accent1 2 2 2 6 7" xfId="17070"/>
    <cellStyle name="40% - Accent1 2 2 2 6 7 2" xfId="29050"/>
    <cellStyle name="40% - Accent1 2 2 2 6 8" xfId="29051"/>
    <cellStyle name="40% - Accent1 2 2 2 7" xfId="1992"/>
    <cellStyle name="40% - Accent1 2 2 2 7 2" xfId="6587"/>
    <cellStyle name="40% - Accent1 2 2 2 7 2 2" xfId="15260"/>
    <cellStyle name="40% - Accent1 2 2 2 7 2 2 2" xfId="29052"/>
    <cellStyle name="40% - Accent1 2 2 2 7 2 3" xfId="21043"/>
    <cellStyle name="40% - Accent1 2 2 2 7 2 3 2" xfId="29053"/>
    <cellStyle name="40% - Accent1 2 2 2 7 2 4" xfId="29054"/>
    <cellStyle name="40% - Accent1 2 2 2 7 3" xfId="9478"/>
    <cellStyle name="40% - Accent1 2 2 2 7 3 2" xfId="29055"/>
    <cellStyle name="40% - Accent1 2 2 2 7 4" xfId="3695"/>
    <cellStyle name="40% - Accent1 2 2 2 7 4 2" xfId="29056"/>
    <cellStyle name="40% - Accent1 2 2 2 7 5" xfId="12369"/>
    <cellStyle name="40% - Accent1 2 2 2 7 5 2" xfId="29057"/>
    <cellStyle name="40% - Accent1 2 2 2 7 6" xfId="18152"/>
    <cellStyle name="40% - Accent1 2 2 2 7 6 2" xfId="29058"/>
    <cellStyle name="40% - Accent1 2 2 2 7 7" xfId="29059"/>
    <cellStyle name="40% - Accent1 2 2 2 8" xfId="1308"/>
    <cellStyle name="40% - Accent1 2 2 2 8 2" xfId="8794"/>
    <cellStyle name="40% - Accent1 2 2 2 8 2 2" xfId="14576"/>
    <cellStyle name="40% - Accent1 2 2 2 8 2 2 2" xfId="29060"/>
    <cellStyle name="40% - Accent1 2 2 2 8 2 3" xfId="20359"/>
    <cellStyle name="40% - Accent1 2 2 2 8 2 3 2" xfId="29061"/>
    <cellStyle name="40% - Accent1 2 2 2 8 2 4" xfId="29062"/>
    <cellStyle name="40% - Accent1 2 2 2 8 3" xfId="5903"/>
    <cellStyle name="40% - Accent1 2 2 2 8 3 2" xfId="29063"/>
    <cellStyle name="40% - Accent1 2 2 2 8 4" xfId="11685"/>
    <cellStyle name="40% - Accent1 2 2 2 8 4 2" xfId="29064"/>
    <cellStyle name="40% - Accent1 2 2 2 8 5" xfId="17468"/>
    <cellStyle name="40% - Accent1 2 2 2 8 5 2" xfId="29065"/>
    <cellStyle name="40% - Accent1 2 2 2 8 6" xfId="29066"/>
    <cellStyle name="40% - Accent1 2 2 2 9" xfId="4884"/>
    <cellStyle name="40% - Accent1 2 2 2 9 2" xfId="13558"/>
    <cellStyle name="40% - Accent1 2 2 2 9 2 2" xfId="29067"/>
    <cellStyle name="40% - Accent1 2 2 2 9 3" xfId="19341"/>
    <cellStyle name="40% - Accent1 2 2 2 9 3 2" xfId="29068"/>
    <cellStyle name="40% - Accent1 2 2 2 9 4" xfId="29069"/>
    <cellStyle name="40% - Accent1 2 2 3" xfId="264"/>
    <cellStyle name="40% - Accent1 2 2 3 10" xfId="10677"/>
    <cellStyle name="40% - Accent1 2 2 3 10 2" xfId="29070"/>
    <cellStyle name="40% - Accent1 2 2 3 11" xfId="16460"/>
    <cellStyle name="40% - Accent1 2 2 3 11 2" xfId="29071"/>
    <cellStyle name="40% - Accent1 2 2 3 12" xfId="29072"/>
    <cellStyle name="40% - Accent1 2 2 3 2" xfId="265"/>
    <cellStyle name="40% - Accent1 2 2 3 2 10" xfId="16461"/>
    <cellStyle name="40% - Accent1 2 2 3 2 10 2" xfId="29073"/>
    <cellStyle name="40% - Accent1 2 2 3 2 11" xfId="29074"/>
    <cellStyle name="40% - Accent1 2 2 3 2 2" xfId="266"/>
    <cellStyle name="40% - Accent1 2 2 3 2 2 2" xfId="2004"/>
    <cellStyle name="40% - Accent1 2 2 3 2 2 2 2" xfId="9490"/>
    <cellStyle name="40% - Accent1 2 2 3 2 2 2 2 2" xfId="15272"/>
    <cellStyle name="40% - Accent1 2 2 3 2 2 2 2 2 2" xfId="29075"/>
    <cellStyle name="40% - Accent1 2 2 3 2 2 2 2 3" xfId="21055"/>
    <cellStyle name="40% - Accent1 2 2 3 2 2 2 2 3 2" xfId="29076"/>
    <cellStyle name="40% - Accent1 2 2 3 2 2 2 2 4" xfId="29077"/>
    <cellStyle name="40% - Accent1 2 2 3 2 2 2 3" xfId="6599"/>
    <cellStyle name="40% - Accent1 2 2 3 2 2 2 3 2" xfId="29078"/>
    <cellStyle name="40% - Accent1 2 2 3 2 2 2 4" xfId="12381"/>
    <cellStyle name="40% - Accent1 2 2 3 2 2 2 4 2" xfId="29079"/>
    <cellStyle name="40% - Accent1 2 2 3 2 2 2 5" xfId="18164"/>
    <cellStyle name="40% - Accent1 2 2 3 2 2 2 5 2" xfId="29080"/>
    <cellStyle name="40% - Accent1 2 2 3 2 2 2 6" xfId="29081"/>
    <cellStyle name="40% - Accent1 2 2 3 2 2 3" xfId="4896"/>
    <cellStyle name="40% - Accent1 2 2 3 2 2 3 2" xfId="13570"/>
    <cellStyle name="40% - Accent1 2 2 3 2 2 3 2 2" xfId="29082"/>
    <cellStyle name="40% - Accent1 2 2 3 2 2 3 3" xfId="19353"/>
    <cellStyle name="40% - Accent1 2 2 3 2 2 3 3 2" xfId="29083"/>
    <cellStyle name="40% - Accent1 2 2 3 2 2 3 4" xfId="29084"/>
    <cellStyle name="40% - Accent1 2 2 3 2 2 4" xfId="7788"/>
    <cellStyle name="40% - Accent1 2 2 3 2 2 4 2" xfId="29085"/>
    <cellStyle name="40% - Accent1 2 2 3 2 2 5" xfId="3707"/>
    <cellStyle name="40% - Accent1 2 2 3 2 2 5 2" xfId="29086"/>
    <cellStyle name="40% - Accent1 2 2 3 2 2 6" xfId="10679"/>
    <cellStyle name="40% - Accent1 2 2 3 2 2 6 2" xfId="29087"/>
    <cellStyle name="40% - Accent1 2 2 3 2 2 7" xfId="16462"/>
    <cellStyle name="40% - Accent1 2 2 3 2 2 7 2" xfId="29088"/>
    <cellStyle name="40% - Accent1 2 2 3 2 2 8" xfId="29089"/>
    <cellStyle name="40% - Accent1 2 2 3 2 3" xfId="1018"/>
    <cellStyle name="40% - Accent1 2 2 3 2 3 2" xfId="2722"/>
    <cellStyle name="40% - Accent1 2 2 3 2 3 2 2" xfId="10208"/>
    <cellStyle name="40% - Accent1 2 2 3 2 3 2 2 2" xfId="15990"/>
    <cellStyle name="40% - Accent1 2 2 3 2 3 2 2 2 2" xfId="29090"/>
    <cellStyle name="40% - Accent1 2 2 3 2 3 2 2 3" xfId="21773"/>
    <cellStyle name="40% - Accent1 2 2 3 2 3 2 2 3 2" xfId="29091"/>
    <cellStyle name="40% - Accent1 2 2 3 2 3 2 2 4" xfId="29092"/>
    <cellStyle name="40% - Accent1 2 2 3 2 3 2 3" xfId="7317"/>
    <cellStyle name="40% - Accent1 2 2 3 2 3 2 3 2" xfId="29093"/>
    <cellStyle name="40% - Accent1 2 2 3 2 3 2 4" xfId="13099"/>
    <cellStyle name="40% - Accent1 2 2 3 2 3 2 4 2" xfId="29094"/>
    <cellStyle name="40% - Accent1 2 2 3 2 3 2 5" xfId="18882"/>
    <cellStyle name="40% - Accent1 2 2 3 2 3 2 5 2" xfId="29095"/>
    <cellStyle name="40% - Accent1 2 2 3 2 3 2 6" xfId="29096"/>
    <cellStyle name="40% - Accent1 2 2 3 2 3 3" xfId="5614"/>
    <cellStyle name="40% - Accent1 2 2 3 2 3 3 2" xfId="14288"/>
    <cellStyle name="40% - Accent1 2 2 3 2 3 3 2 2" xfId="29097"/>
    <cellStyle name="40% - Accent1 2 2 3 2 3 3 3" xfId="20071"/>
    <cellStyle name="40% - Accent1 2 2 3 2 3 3 3 2" xfId="29098"/>
    <cellStyle name="40% - Accent1 2 2 3 2 3 3 4" xfId="29099"/>
    <cellStyle name="40% - Accent1 2 2 3 2 3 4" xfId="8506"/>
    <cellStyle name="40% - Accent1 2 2 3 2 3 4 2" xfId="29100"/>
    <cellStyle name="40% - Accent1 2 2 3 2 3 5" xfId="4425"/>
    <cellStyle name="40% - Accent1 2 2 3 2 3 5 2" xfId="29101"/>
    <cellStyle name="40% - Accent1 2 2 3 2 3 6" xfId="11397"/>
    <cellStyle name="40% - Accent1 2 2 3 2 3 6 2" xfId="29102"/>
    <cellStyle name="40% - Accent1 2 2 3 2 3 7" xfId="17180"/>
    <cellStyle name="40% - Accent1 2 2 3 2 3 7 2" xfId="29103"/>
    <cellStyle name="40% - Accent1 2 2 3 2 3 8" xfId="29104"/>
    <cellStyle name="40% - Accent1 2 2 3 2 4" xfId="2003"/>
    <cellStyle name="40% - Accent1 2 2 3 2 4 2" xfId="6598"/>
    <cellStyle name="40% - Accent1 2 2 3 2 4 2 2" xfId="15271"/>
    <cellStyle name="40% - Accent1 2 2 3 2 4 2 2 2" xfId="29105"/>
    <cellStyle name="40% - Accent1 2 2 3 2 4 2 3" xfId="21054"/>
    <cellStyle name="40% - Accent1 2 2 3 2 4 2 3 2" xfId="29106"/>
    <cellStyle name="40% - Accent1 2 2 3 2 4 2 4" xfId="29107"/>
    <cellStyle name="40% - Accent1 2 2 3 2 4 3" xfId="9489"/>
    <cellStyle name="40% - Accent1 2 2 3 2 4 3 2" xfId="29108"/>
    <cellStyle name="40% - Accent1 2 2 3 2 4 4" xfId="3706"/>
    <cellStyle name="40% - Accent1 2 2 3 2 4 4 2" xfId="29109"/>
    <cellStyle name="40% - Accent1 2 2 3 2 4 5" xfId="12380"/>
    <cellStyle name="40% - Accent1 2 2 3 2 4 5 2" xfId="29110"/>
    <cellStyle name="40% - Accent1 2 2 3 2 4 6" xfId="18163"/>
    <cellStyle name="40% - Accent1 2 2 3 2 4 6 2" xfId="29111"/>
    <cellStyle name="40% - Accent1 2 2 3 2 4 7" xfId="29112"/>
    <cellStyle name="40% - Accent1 2 2 3 2 5" xfId="1488"/>
    <cellStyle name="40% - Accent1 2 2 3 2 5 2" xfId="8974"/>
    <cellStyle name="40% - Accent1 2 2 3 2 5 2 2" xfId="14756"/>
    <cellStyle name="40% - Accent1 2 2 3 2 5 2 2 2" xfId="29113"/>
    <cellStyle name="40% - Accent1 2 2 3 2 5 2 3" xfId="20539"/>
    <cellStyle name="40% - Accent1 2 2 3 2 5 2 3 2" xfId="29114"/>
    <cellStyle name="40% - Accent1 2 2 3 2 5 2 4" xfId="29115"/>
    <cellStyle name="40% - Accent1 2 2 3 2 5 3" xfId="6083"/>
    <cellStyle name="40% - Accent1 2 2 3 2 5 3 2" xfId="29116"/>
    <cellStyle name="40% - Accent1 2 2 3 2 5 4" xfId="11865"/>
    <cellStyle name="40% - Accent1 2 2 3 2 5 4 2" xfId="29117"/>
    <cellStyle name="40% - Accent1 2 2 3 2 5 5" xfId="17648"/>
    <cellStyle name="40% - Accent1 2 2 3 2 5 5 2" xfId="29118"/>
    <cellStyle name="40% - Accent1 2 2 3 2 5 6" xfId="29119"/>
    <cellStyle name="40% - Accent1 2 2 3 2 6" xfId="4895"/>
    <cellStyle name="40% - Accent1 2 2 3 2 6 2" xfId="13569"/>
    <cellStyle name="40% - Accent1 2 2 3 2 6 2 2" xfId="29120"/>
    <cellStyle name="40% - Accent1 2 2 3 2 6 3" xfId="19352"/>
    <cellStyle name="40% - Accent1 2 2 3 2 6 3 2" xfId="29121"/>
    <cellStyle name="40% - Accent1 2 2 3 2 6 4" xfId="29122"/>
    <cellStyle name="40% - Accent1 2 2 3 2 7" xfId="7787"/>
    <cellStyle name="40% - Accent1 2 2 3 2 7 2" xfId="29123"/>
    <cellStyle name="40% - Accent1 2 2 3 2 8" xfId="3191"/>
    <cellStyle name="40% - Accent1 2 2 3 2 8 2" xfId="29124"/>
    <cellStyle name="40% - Accent1 2 2 3 2 9" xfId="10678"/>
    <cellStyle name="40% - Accent1 2 2 3 2 9 2" xfId="29125"/>
    <cellStyle name="40% - Accent1 2 2 3 3" xfId="267"/>
    <cellStyle name="40% - Accent1 2 2 3 3 2" xfId="2005"/>
    <cellStyle name="40% - Accent1 2 2 3 3 2 2" xfId="9491"/>
    <cellStyle name="40% - Accent1 2 2 3 3 2 2 2" xfId="15273"/>
    <cellStyle name="40% - Accent1 2 2 3 3 2 2 2 2" xfId="29126"/>
    <cellStyle name="40% - Accent1 2 2 3 3 2 2 3" xfId="21056"/>
    <cellStyle name="40% - Accent1 2 2 3 3 2 2 3 2" xfId="29127"/>
    <cellStyle name="40% - Accent1 2 2 3 3 2 2 4" xfId="29128"/>
    <cellStyle name="40% - Accent1 2 2 3 3 2 3" xfId="6600"/>
    <cellStyle name="40% - Accent1 2 2 3 3 2 3 2" xfId="29129"/>
    <cellStyle name="40% - Accent1 2 2 3 3 2 4" xfId="12382"/>
    <cellStyle name="40% - Accent1 2 2 3 3 2 4 2" xfId="29130"/>
    <cellStyle name="40% - Accent1 2 2 3 3 2 5" xfId="18165"/>
    <cellStyle name="40% - Accent1 2 2 3 3 2 5 2" xfId="29131"/>
    <cellStyle name="40% - Accent1 2 2 3 3 2 6" xfId="29132"/>
    <cellStyle name="40% - Accent1 2 2 3 3 3" xfId="4897"/>
    <cellStyle name="40% - Accent1 2 2 3 3 3 2" xfId="13571"/>
    <cellStyle name="40% - Accent1 2 2 3 3 3 2 2" xfId="29133"/>
    <cellStyle name="40% - Accent1 2 2 3 3 3 3" xfId="19354"/>
    <cellStyle name="40% - Accent1 2 2 3 3 3 3 2" xfId="29134"/>
    <cellStyle name="40% - Accent1 2 2 3 3 3 4" xfId="29135"/>
    <cellStyle name="40% - Accent1 2 2 3 3 4" xfId="7789"/>
    <cellStyle name="40% - Accent1 2 2 3 3 4 2" xfId="29136"/>
    <cellStyle name="40% - Accent1 2 2 3 3 5" xfId="3708"/>
    <cellStyle name="40% - Accent1 2 2 3 3 5 2" xfId="29137"/>
    <cellStyle name="40% - Accent1 2 2 3 3 6" xfId="10680"/>
    <cellStyle name="40% - Accent1 2 2 3 3 6 2" xfId="29138"/>
    <cellStyle name="40% - Accent1 2 2 3 3 7" xfId="16463"/>
    <cellStyle name="40% - Accent1 2 2 3 3 7 2" xfId="29139"/>
    <cellStyle name="40% - Accent1 2 2 3 3 8" xfId="29140"/>
    <cellStyle name="40% - Accent1 2 2 3 4" xfId="1017"/>
    <cellStyle name="40% - Accent1 2 2 3 4 2" xfId="2721"/>
    <cellStyle name="40% - Accent1 2 2 3 4 2 2" xfId="10207"/>
    <cellStyle name="40% - Accent1 2 2 3 4 2 2 2" xfId="15989"/>
    <cellStyle name="40% - Accent1 2 2 3 4 2 2 2 2" xfId="29141"/>
    <cellStyle name="40% - Accent1 2 2 3 4 2 2 3" xfId="21772"/>
    <cellStyle name="40% - Accent1 2 2 3 4 2 2 3 2" xfId="29142"/>
    <cellStyle name="40% - Accent1 2 2 3 4 2 2 4" xfId="29143"/>
    <cellStyle name="40% - Accent1 2 2 3 4 2 3" xfId="7316"/>
    <cellStyle name="40% - Accent1 2 2 3 4 2 3 2" xfId="29144"/>
    <cellStyle name="40% - Accent1 2 2 3 4 2 4" xfId="13098"/>
    <cellStyle name="40% - Accent1 2 2 3 4 2 4 2" xfId="29145"/>
    <cellStyle name="40% - Accent1 2 2 3 4 2 5" xfId="18881"/>
    <cellStyle name="40% - Accent1 2 2 3 4 2 5 2" xfId="29146"/>
    <cellStyle name="40% - Accent1 2 2 3 4 2 6" xfId="29147"/>
    <cellStyle name="40% - Accent1 2 2 3 4 3" xfId="5613"/>
    <cellStyle name="40% - Accent1 2 2 3 4 3 2" xfId="14287"/>
    <cellStyle name="40% - Accent1 2 2 3 4 3 2 2" xfId="29148"/>
    <cellStyle name="40% - Accent1 2 2 3 4 3 3" xfId="20070"/>
    <cellStyle name="40% - Accent1 2 2 3 4 3 3 2" xfId="29149"/>
    <cellStyle name="40% - Accent1 2 2 3 4 3 4" xfId="29150"/>
    <cellStyle name="40% - Accent1 2 2 3 4 4" xfId="8505"/>
    <cellStyle name="40% - Accent1 2 2 3 4 4 2" xfId="29151"/>
    <cellStyle name="40% - Accent1 2 2 3 4 5" xfId="4424"/>
    <cellStyle name="40% - Accent1 2 2 3 4 5 2" xfId="29152"/>
    <cellStyle name="40% - Accent1 2 2 3 4 6" xfId="11396"/>
    <cellStyle name="40% - Accent1 2 2 3 4 6 2" xfId="29153"/>
    <cellStyle name="40% - Accent1 2 2 3 4 7" xfId="17179"/>
    <cellStyle name="40% - Accent1 2 2 3 4 7 2" xfId="29154"/>
    <cellStyle name="40% - Accent1 2 2 3 4 8" xfId="29155"/>
    <cellStyle name="40% - Accent1 2 2 3 5" xfId="2002"/>
    <cellStyle name="40% - Accent1 2 2 3 5 2" xfId="6597"/>
    <cellStyle name="40% - Accent1 2 2 3 5 2 2" xfId="15270"/>
    <cellStyle name="40% - Accent1 2 2 3 5 2 2 2" xfId="29156"/>
    <cellStyle name="40% - Accent1 2 2 3 5 2 3" xfId="21053"/>
    <cellStyle name="40% - Accent1 2 2 3 5 2 3 2" xfId="29157"/>
    <cellStyle name="40% - Accent1 2 2 3 5 2 4" xfId="29158"/>
    <cellStyle name="40% - Accent1 2 2 3 5 3" xfId="9488"/>
    <cellStyle name="40% - Accent1 2 2 3 5 3 2" xfId="29159"/>
    <cellStyle name="40% - Accent1 2 2 3 5 4" xfId="3705"/>
    <cellStyle name="40% - Accent1 2 2 3 5 4 2" xfId="29160"/>
    <cellStyle name="40% - Accent1 2 2 3 5 5" xfId="12379"/>
    <cellStyle name="40% - Accent1 2 2 3 5 5 2" xfId="29161"/>
    <cellStyle name="40% - Accent1 2 2 3 5 6" xfId="18162"/>
    <cellStyle name="40% - Accent1 2 2 3 5 6 2" xfId="29162"/>
    <cellStyle name="40% - Accent1 2 2 3 5 7" xfId="29163"/>
    <cellStyle name="40% - Accent1 2 2 3 6" xfId="1487"/>
    <cellStyle name="40% - Accent1 2 2 3 6 2" xfId="8973"/>
    <cellStyle name="40% - Accent1 2 2 3 6 2 2" xfId="14755"/>
    <cellStyle name="40% - Accent1 2 2 3 6 2 2 2" xfId="29164"/>
    <cellStyle name="40% - Accent1 2 2 3 6 2 3" xfId="20538"/>
    <cellStyle name="40% - Accent1 2 2 3 6 2 3 2" xfId="29165"/>
    <cellStyle name="40% - Accent1 2 2 3 6 2 4" xfId="29166"/>
    <cellStyle name="40% - Accent1 2 2 3 6 3" xfId="6082"/>
    <cellStyle name="40% - Accent1 2 2 3 6 3 2" xfId="29167"/>
    <cellStyle name="40% - Accent1 2 2 3 6 4" xfId="11864"/>
    <cellStyle name="40% - Accent1 2 2 3 6 4 2" xfId="29168"/>
    <cellStyle name="40% - Accent1 2 2 3 6 5" xfId="17647"/>
    <cellStyle name="40% - Accent1 2 2 3 6 5 2" xfId="29169"/>
    <cellStyle name="40% - Accent1 2 2 3 6 6" xfId="29170"/>
    <cellStyle name="40% - Accent1 2 2 3 7" xfId="4894"/>
    <cellStyle name="40% - Accent1 2 2 3 7 2" xfId="13568"/>
    <cellStyle name="40% - Accent1 2 2 3 7 2 2" xfId="29171"/>
    <cellStyle name="40% - Accent1 2 2 3 7 3" xfId="19351"/>
    <cellStyle name="40% - Accent1 2 2 3 7 3 2" xfId="29172"/>
    <cellStyle name="40% - Accent1 2 2 3 7 4" xfId="29173"/>
    <cellStyle name="40% - Accent1 2 2 3 8" xfId="7786"/>
    <cellStyle name="40% - Accent1 2 2 3 8 2" xfId="29174"/>
    <cellStyle name="40% - Accent1 2 2 3 9" xfId="3190"/>
    <cellStyle name="40% - Accent1 2 2 3 9 2" xfId="29175"/>
    <cellStyle name="40% - Accent1 2 2 4" xfId="268"/>
    <cellStyle name="40% - Accent1 2 2 4 10" xfId="16464"/>
    <cellStyle name="40% - Accent1 2 2 4 10 2" xfId="29176"/>
    <cellStyle name="40% - Accent1 2 2 4 11" xfId="29177"/>
    <cellStyle name="40% - Accent1 2 2 4 2" xfId="269"/>
    <cellStyle name="40% - Accent1 2 2 4 2 2" xfId="2007"/>
    <cellStyle name="40% - Accent1 2 2 4 2 2 2" xfId="9493"/>
    <cellStyle name="40% - Accent1 2 2 4 2 2 2 2" xfId="15275"/>
    <cellStyle name="40% - Accent1 2 2 4 2 2 2 2 2" xfId="29178"/>
    <cellStyle name="40% - Accent1 2 2 4 2 2 2 3" xfId="21058"/>
    <cellStyle name="40% - Accent1 2 2 4 2 2 2 3 2" xfId="29179"/>
    <cellStyle name="40% - Accent1 2 2 4 2 2 2 4" xfId="29180"/>
    <cellStyle name="40% - Accent1 2 2 4 2 2 3" xfId="6602"/>
    <cellStyle name="40% - Accent1 2 2 4 2 2 3 2" xfId="29181"/>
    <cellStyle name="40% - Accent1 2 2 4 2 2 4" xfId="12384"/>
    <cellStyle name="40% - Accent1 2 2 4 2 2 4 2" xfId="29182"/>
    <cellStyle name="40% - Accent1 2 2 4 2 2 5" xfId="18167"/>
    <cellStyle name="40% - Accent1 2 2 4 2 2 5 2" xfId="29183"/>
    <cellStyle name="40% - Accent1 2 2 4 2 2 6" xfId="29184"/>
    <cellStyle name="40% - Accent1 2 2 4 2 3" xfId="4899"/>
    <cellStyle name="40% - Accent1 2 2 4 2 3 2" xfId="13573"/>
    <cellStyle name="40% - Accent1 2 2 4 2 3 2 2" xfId="29185"/>
    <cellStyle name="40% - Accent1 2 2 4 2 3 3" xfId="19356"/>
    <cellStyle name="40% - Accent1 2 2 4 2 3 3 2" xfId="29186"/>
    <cellStyle name="40% - Accent1 2 2 4 2 3 4" xfId="29187"/>
    <cellStyle name="40% - Accent1 2 2 4 2 4" xfId="7791"/>
    <cellStyle name="40% - Accent1 2 2 4 2 4 2" xfId="29188"/>
    <cellStyle name="40% - Accent1 2 2 4 2 5" xfId="3710"/>
    <cellStyle name="40% - Accent1 2 2 4 2 5 2" xfId="29189"/>
    <cellStyle name="40% - Accent1 2 2 4 2 6" xfId="10682"/>
    <cellStyle name="40% - Accent1 2 2 4 2 6 2" xfId="29190"/>
    <cellStyle name="40% - Accent1 2 2 4 2 7" xfId="16465"/>
    <cellStyle name="40% - Accent1 2 2 4 2 7 2" xfId="29191"/>
    <cellStyle name="40% - Accent1 2 2 4 2 8" xfId="29192"/>
    <cellStyle name="40% - Accent1 2 2 4 3" xfId="1019"/>
    <cellStyle name="40% - Accent1 2 2 4 3 2" xfId="2723"/>
    <cellStyle name="40% - Accent1 2 2 4 3 2 2" xfId="10209"/>
    <cellStyle name="40% - Accent1 2 2 4 3 2 2 2" xfId="15991"/>
    <cellStyle name="40% - Accent1 2 2 4 3 2 2 2 2" xfId="29193"/>
    <cellStyle name="40% - Accent1 2 2 4 3 2 2 3" xfId="21774"/>
    <cellStyle name="40% - Accent1 2 2 4 3 2 2 3 2" xfId="29194"/>
    <cellStyle name="40% - Accent1 2 2 4 3 2 2 4" xfId="29195"/>
    <cellStyle name="40% - Accent1 2 2 4 3 2 3" xfId="7318"/>
    <cellStyle name="40% - Accent1 2 2 4 3 2 3 2" xfId="29196"/>
    <cellStyle name="40% - Accent1 2 2 4 3 2 4" xfId="13100"/>
    <cellStyle name="40% - Accent1 2 2 4 3 2 4 2" xfId="29197"/>
    <cellStyle name="40% - Accent1 2 2 4 3 2 5" xfId="18883"/>
    <cellStyle name="40% - Accent1 2 2 4 3 2 5 2" xfId="29198"/>
    <cellStyle name="40% - Accent1 2 2 4 3 2 6" xfId="29199"/>
    <cellStyle name="40% - Accent1 2 2 4 3 3" xfId="5615"/>
    <cellStyle name="40% - Accent1 2 2 4 3 3 2" xfId="14289"/>
    <cellStyle name="40% - Accent1 2 2 4 3 3 2 2" xfId="29200"/>
    <cellStyle name="40% - Accent1 2 2 4 3 3 3" xfId="20072"/>
    <cellStyle name="40% - Accent1 2 2 4 3 3 3 2" xfId="29201"/>
    <cellStyle name="40% - Accent1 2 2 4 3 3 4" xfId="29202"/>
    <cellStyle name="40% - Accent1 2 2 4 3 4" xfId="8507"/>
    <cellStyle name="40% - Accent1 2 2 4 3 4 2" xfId="29203"/>
    <cellStyle name="40% - Accent1 2 2 4 3 5" xfId="4426"/>
    <cellStyle name="40% - Accent1 2 2 4 3 5 2" xfId="29204"/>
    <cellStyle name="40% - Accent1 2 2 4 3 6" xfId="11398"/>
    <cellStyle name="40% - Accent1 2 2 4 3 6 2" xfId="29205"/>
    <cellStyle name="40% - Accent1 2 2 4 3 7" xfId="17181"/>
    <cellStyle name="40% - Accent1 2 2 4 3 7 2" xfId="29206"/>
    <cellStyle name="40% - Accent1 2 2 4 3 8" xfId="29207"/>
    <cellStyle name="40% - Accent1 2 2 4 4" xfId="2006"/>
    <cellStyle name="40% - Accent1 2 2 4 4 2" xfId="6601"/>
    <cellStyle name="40% - Accent1 2 2 4 4 2 2" xfId="15274"/>
    <cellStyle name="40% - Accent1 2 2 4 4 2 2 2" xfId="29208"/>
    <cellStyle name="40% - Accent1 2 2 4 4 2 3" xfId="21057"/>
    <cellStyle name="40% - Accent1 2 2 4 4 2 3 2" xfId="29209"/>
    <cellStyle name="40% - Accent1 2 2 4 4 2 4" xfId="29210"/>
    <cellStyle name="40% - Accent1 2 2 4 4 3" xfId="9492"/>
    <cellStyle name="40% - Accent1 2 2 4 4 3 2" xfId="29211"/>
    <cellStyle name="40% - Accent1 2 2 4 4 4" xfId="3709"/>
    <cellStyle name="40% - Accent1 2 2 4 4 4 2" xfId="29212"/>
    <cellStyle name="40% - Accent1 2 2 4 4 5" xfId="12383"/>
    <cellStyle name="40% - Accent1 2 2 4 4 5 2" xfId="29213"/>
    <cellStyle name="40% - Accent1 2 2 4 4 6" xfId="18166"/>
    <cellStyle name="40% - Accent1 2 2 4 4 6 2" xfId="29214"/>
    <cellStyle name="40% - Accent1 2 2 4 4 7" xfId="29215"/>
    <cellStyle name="40% - Accent1 2 2 4 5" xfId="1489"/>
    <cellStyle name="40% - Accent1 2 2 4 5 2" xfId="8975"/>
    <cellStyle name="40% - Accent1 2 2 4 5 2 2" xfId="14757"/>
    <cellStyle name="40% - Accent1 2 2 4 5 2 2 2" xfId="29216"/>
    <cellStyle name="40% - Accent1 2 2 4 5 2 3" xfId="20540"/>
    <cellStyle name="40% - Accent1 2 2 4 5 2 3 2" xfId="29217"/>
    <cellStyle name="40% - Accent1 2 2 4 5 2 4" xfId="29218"/>
    <cellStyle name="40% - Accent1 2 2 4 5 3" xfId="6084"/>
    <cellStyle name="40% - Accent1 2 2 4 5 3 2" xfId="29219"/>
    <cellStyle name="40% - Accent1 2 2 4 5 4" xfId="11866"/>
    <cellStyle name="40% - Accent1 2 2 4 5 4 2" xfId="29220"/>
    <cellStyle name="40% - Accent1 2 2 4 5 5" xfId="17649"/>
    <cellStyle name="40% - Accent1 2 2 4 5 5 2" xfId="29221"/>
    <cellStyle name="40% - Accent1 2 2 4 5 6" xfId="29222"/>
    <cellStyle name="40% - Accent1 2 2 4 6" xfId="4898"/>
    <cellStyle name="40% - Accent1 2 2 4 6 2" xfId="13572"/>
    <cellStyle name="40% - Accent1 2 2 4 6 2 2" xfId="29223"/>
    <cellStyle name="40% - Accent1 2 2 4 6 3" xfId="19355"/>
    <cellStyle name="40% - Accent1 2 2 4 6 3 2" xfId="29224"/>
    <cellStyle name="40% - Accent1 2 2 4 6 4" xfId="29225"/>
    <cellStyle name="40% - Accent1 2 2 4 7" xfId="7790"/>
    <cellStyle name="40% - Accent1 2 2 4 7 2" xfId="29226"/>
    <cellStyle name="40% - Accent1 2 2 4 8" xfId="3192"/>
    <cellStyle name="40% - Accent1 2 2 4 8 2" xfId="29227"/>
    <cellStyle name="40% - Accent1 2 2 4 9" xfId="10681"/>
    <cellStyle name="40% - Accent1 2 2 4 9 2" xfId="29228"/>
    <cellStyle name="40% - Accent1 2 2 5" xfId="270"/>
    <cellStyle name="40% - Accent1 2 2 5 10" xfId="16466"/>
    <cellStyle name="40% - Accent1 2 2 5 10 2" xfId="29229"/>
    <cellStyle name="40% - Accent1 2 2 5 11" xfId="29230"/>
    <cellStyle name="40% - Accent1 2 2 5 2" xfId="271"/>
    <cellStyle name="40% - Accent1 2 2 5 2 2" xfId="2009"/>
    <cellStyle name="40% - Accent1 2 2 5 2 2 2" xfId="9495"/>
    <cellStyle name="40% - Accent1 2 2 5 2 2 2 2" xfId="15277"/>
    <cellStyle name="40% - Accent1 2 2 5 2 2 2 2 2" xfId="29231"/>
    <cellStyle name="40% - Accent1 2 2 5 2 2 2 3" xfId="21060"/>
    <cellStyle name="40% - Accent1 2 2 5 2 2 2 3 2" xfId="29232"/>
    <cellStyle name="40% - Accent1 2 2 5 2 2 2 4" xfId="29233"/>
    <cellStyle name="40% - Accent1 2 2 5 2 2 3" xfId="6604"/>
    <cellStyle name="40% - Accent1 2 2 5 2 2 3 2" xfId="29234"/>
    <cellStyle name="40% - Accent1 2 2 5 2 2 4" xfId="12386"/>
    <cellStyle name="40% - Accent1 2 2 5 2 2 4 2" xfId="29235"/>
    <cellStyle name="40% - Accent1 2 2 5 2 2 5" xfId="18169"/>
    <cellStyle name="40% - Accent1 2 2 5 2 2 5 2" xfId="29236"/>
    <cellStyle name="40% - Accent1 2 2 5 2 2 6" xfId="29237"/>
    <cellStyle name="40% - Accent1 2 2 5 2 3" xfId="4901"/>
    <cellStyle name="40% - Accent1 2 2 5 2 3 2" xfId="13575"/>
    <cellStyle name="40% - Accent1 2 2 5 2 3 2 2" xfId="29238"/>
    <cellStyle name="40% - Accent1 2 2 5 2 3 3" xfId="19358"/>
    <cellStyle name="40% - Accent1 2 2 5 2 3 3 2" xfId="29239"/>
    <cellStyle name="40% - Accent1 2 2 5 2 3 4" xfId="29240"/>
    <cellStyle name="40% - Accent1 2 2 5 2 4" xfId="7793"/>
    <cellStyle name="40% - Accent1 2 2 5 2 4 2" xfId="29241"/>
    <cellStyle name="40% - Accent1 2 2 5 2 5" xfId="3712"/>
    <cellStyle name="40% - Accent1 2 2 5 2 5 2" xfId="29242"/>
    <cellStyle name="40% - Accent1 2 2 5 2 6" xfId="10684"/>
    <cellStyle name="40% - Accent1 2 2 5 2 6 2" xfId="29243"/>
    <cellStyle name="40% - Accent1 2 2 5 2 7" xfId="16467"/>
    <cellStyle name="40% - Accent1 2 2 5 2 7 2" xfId="29244"/>
    <cellStyle name="40% - Accent1 2 2 5 2 8" xfId="29245"/>
    <cellStyle name="40% - Accent1 2 2 5 3" xfId="1020"/>
    <cellStyle name="40% - Accent1 2 2 5 3 2" xfId="2724"/>
    <cellStyle name="40% - Accent1 2 2 5 3 2 2" xfId="10210"/>
    <cellStyle name="40% - Accent1 2 2 5 3 2 2 2" xfId="15992"/>
    <cellStyle name="40% - Accent1 2 2 5 3 2 2 2 2" xfId="29246"/>
    <cellStyle name="40% - Accent1 2 2 5 3 2 2 3" xfId="21775"/>
    <cellStyle name="40% - Accent1 2 2 5 3 2 2 3 2" xfId="29247"/>
    <cellStyle name="40% - Accent1 2 2 5 3 2 2 4" xfId="29248"/>
    <cellStyle name="40% - Accent1 2 2 5 3 2 3" xfId="7319"/>
    <cellStyle name="40% - Accent1 2 2 5 3 2 3 2" xfId="29249"/>
    <cellStyle name="40% - Accent1 2 2 5 3 2 4" xfId="13101"/>
    <cellStyle name="40% - Accent1 2 2 5 3 2 4 2" xfId="29250"/>
    <cellStyle name="40% - Accent1 2 2 5 3 2 5" xfId="18884"/>
    <cellStyle name="40% - Accent1 2 2 5 3 2 5 2" xfId="29251"/>
    <cellStyle name="40% - Accent1 2 2 5 3 2 6" xfId="29252"/>
    <cellStyle name="40% - Accent1 2 2 5 3 3" xfId="5616"/>
    <cellStyle name="40% - Accent1 2 2 5 3 3 2" xfId="14290"/>
    <cellStyle name="40% - Accent1 2 2 5 3 3 2 2" xfId="29253"/>
    <cellStyle name="40% - Accent1 2 2 5 3 3 3" xfId="20073"/>
    <cellStyle name="40% - Accent1 2 2 5 3 3 3 2" xfId="29254"/>
    <cellStyle name="40% - Accent1 2 2 5 3 3 4" xfId="29255"/>
    <cellStyle name="40% - Accent1 2 2 5 3 4" xfId="8508"/>
    <cellStyle name="40% - Accent1 2 2 5 3 4 2" xfId="29256"/>
    <cellStyle name="40% - Accent1 2 2 5 3 5" xfId="4427"/>
    <cellStyle name="40% - Accent1 2 2 5 3 5 2" xfId="29257"/>
    <cellStyle name="40% - Accent1 2 2 5 3 6" xfId="11399"/>
    <cellStyle name="40% - Accent1 2 2 5 3 6 2" xfId="29258"/>
    <cellStyle name="40% - Accent1 2 2 5 3 7" xfId="17182"/>
    <cellStyle name="40% - Accent1 2 2 5 3 7 2" xfId="29259"/>
    <cellStyle name="40% - Accent1 2 2 5 3 8" xfId="29260"/>
    <cellStyle name="40% - Accent1 2 2 5 4" xfId="2008"/>
    <cellStyle name="40% - Accent1 2 2 5 4 2" xfId="6603"/>
    <cellStyle name="40% - Accent1 2 2 5 4 2 2" xfId="15276"/>
    <cellStyle name="40% - Accent1 2 2 5 4 2 2 2" xfId="29261"/>
    <cellStyle name="40% - Accent1 2 2 5 4 2 3" xfId="21059"/>
    <cellStyle name="40% - Accent1 2 2 5 4 2 3 2" xfId="29262"/>
    <cellStyle name="40% - Accent1 2 2 5 4 2 4" xfId="29263"/>
    <cellStyle name="40% - Accent1 2 2 5 4 3" xfId="9494"/>
    <cellStyle name="40% - Accent1 2 2 5 4 3 2" xfId="29264"/>
    <cellStyle name="40% - Accent1 2 2 5 4 4" xfId="3711"/>
    <cellStyle name="40% - Accent1 2 2 5 4 4 2" xfId="29265"/>
    <cellStyle name="40% - Accent1 2 2 5 4 5" xfId="12385"/>
    <cellStyle name="40% - Accent1 2 2 5 4 5 2" xfId="29266"/>
    <cellStyle name="40% - Accent1 2 2 5 4 6" xfId="18168"/>
    <cellStyle name="40% - Accent1 2 2 5 4 6 2" xfId="29267"/>
    <cellStyle name="40% - Accent1 2 2 5 4 7" xfId="29268"/>
    <cellStyle name="40% - Accent1 2 2 5 5" xfId="1490"/>
    <cellStyle name="40% - Accent1 2 2 5 5 2" xfId="8976"/>
    <cellStyle name="40% - Accent1 2 2 5 5 2 2" xfId="14758"/>
    <cellStyle name="40% - Accent1 2 2 5 5 2 2 2" xfId="29269"/>
    <cellStyle name="40% - Accent1 2 2 5 5 2 3" xfId="20541"/>
    <cellStyle name="40% - Accent1 2 2 5 5 2 3 2" xfId="29270"/>
    <cellStyle name="40% - Accent1 2 2 5 5 2 4" xfId="29271"/>
    <cellStyle name="40% - Accent1 2 2 5 5 3" xfId="6085"/>
    <cellStyle name="40% - Accent1 2 2 5 5 3 2" xfId="29272"/>
    <cellStyle name="40% - Accent1 2 2 5 5 4" xfId="11867"/>
    <cellStyle name="40% - Accent1 2 2 5 5 4 2" xfId="29273"/>
    <cellStyle name="40% - Accent1 2 2 5 5 5" xfId="17650"/>
    <cellStyle name="40% - Accent1 2 2 5 5 5 2" xfId="29274"/>
    <cellStyle name="40% - Accent1 2 2 5 5 6" xfId="29275"/>
    <cellStyle name="40% - Accent1 2 2 5 6" xfId="4900"/>
    <cellStyle name="40% - Accent1 2 2 5 6 2" xfId="13574"/>
    <cellStyle name="40% - Accent1 2 2 5 6 2 2" xfId="29276"/>
    <cellStyle name="40% - Accent1 2 2 5 6 3" xfId="19357"/>
    <cellStyle name="40% - Accent1 2 2 5 6 3 2" xfId="29277"/>
    <cellStyle name="40% - Accent1 2 2 5 6 4" xfId="29278"/>
    <cellStyle name="40% - Accent1 2 2 5 7" xfId="7792"/>
    <cellStyle name="40% - Accent1 2 2 5 7 2" xfId="29279"/>
    <cellStyle name="40% - Accent1 2 2 5 8" xfId="3193"/>
    <cellStyle name="40% - Accent1 2 2 5 8 2" xfId="29280"/>
    <cellStyle name="40% - Accent1 2 2 5 9" xfId="10683"/>
    <cellStyle name="40% - Accent1 2 2 5 9 2" xfId="29281"/>
    <cellStyle name="40% - Accent1 2 2 6" xfId="272"/>
    <cellStyle name="40% - Accent1 2 2 6 2" xfId="2010"/>
    <cellStyle name="40% - Accent1 2 2 6 2 2" xfId="6605"/>
    <cellStyle name="40% - Accent1 2 2 6 2 2 2" xfId="15278"/>
    <cellStyle name="40% - Accent1 2 2 6 2 2 2 2" xfId="29282"/>
    <cellStyle name="40% - Accent1 2 2 6 2 2 3" xfId="21061"/>
    <cellStyle name="40% - Accent1 2 2 6 2 2 3 2" xfId="29283"/>
    <cellStyle name="40% - Accent1 2 2 6 2 2 4" xfId="29284"/>
    <cellStyle name="40% - Accent1 2 2 6 2 3" xfId="9496"/>
    <cellStyle name="40% - Accent1 2 2 6 2 3 2" xfId="29285"/>
    <cellStyle name="40% - Accent1 2 2 6 2 4" xfId="3713"/>
    <cellStyle name="40% - Accent1 2 2 6 2 4 2" xfId="29286"/>
    <cellStyle name="40% - Accent1 2 2 6 2 5" xfId="12387"/>
    <cellStyle name="40% - Accent1 2 2 6 2 5 2" xfId="29287"/>
    <cellStyle name="40% - Accent1 2 2 6 2 6" xfId="18170"/>
    <cellStyle name="40% - Accent1 2 2 6 2 6 2" xfId="29288"/>
    <cellStyle name="40% - Accent1 2 2 6 2 7" xfId="29289"/>
    <cellStyle name="40% - Accent1 2 2 6 3" xfId="1481"/>
    <cellStyle name="40% - Accent1 2 2 6 3 2" xfId="8967"/>
    <cellStyle name="40% - Accent1 2 2 6 3 2 2" xfId="14749"/>
    <cellStyle name="40% - Accent1 2 2 6 3 2 2 2" xfId="29290"/>
    <cellStyle name="40% - Accent1 2 2 6 3 2 3" xfId="20532"/>
    <cellStyle name="40% - Accent1 2 2 6 3 2 3 2" xfId="29291"/>
    <cellStyle name="40% - Accent1 2 2 6 3 2 4" xfId="29292"/>
    <cellStyle name="40% - Accent1 2 2 6 3 3" xfId="6076"/>
    <cellStyle name="40% - Accent1 2 2 6 3 3 2" xfId="29293"/>
    <cellStyle name="40% - Accent1 2 2 6 3 4" xfId="11858"/>
    <cellStyle name="40% - Accent1 2 2 6 3 4 2" xfId="29294"/>
    <cellStyle name="40% - Accent1 2 2 6 3 5" xfId="17641"/>
    <cellStyle name="40% - Accent1 2 2 6 3 5 2" xfId="29295"/>
    <cellStyle name="40% - Accent1 2 2 6 3 6" xfId="29296"/>
    <cellStyle name="40% - Accent1 2 2 6 4" xfId="4902"/>
    <cellStyle name="40% - Accent1 2 2 6 4 2" xfId="13576"/>
    <cellStyle name="40% - Accent1 2 2 6 4 2 2" xfId="29297"/>
    <cellStyle name="40% - Accent1 2 2 6 4 3" xfId="19359"/>
    <cellStyle name="40% - Accent1 2 2 6 4 3 2" xfId="29298"/>
    <cellStyle name="40% - Accent1 2 2 6 4 4" xfId="29299"/>
    <cellStyle name="40% - Accent1 2 2 6 5" xfId="7794"/>
    <cellStyle name="40% - Accent1 2 2 6 5 2" xfId="29300"/>
    <cellStyle name="40% - Accent1 2 2 6 6" xfId="3184"/>
    <cellStyle name="40% - Accent1 2 2 6 6 2" xfId="29301"/>
    <cellStyle name="40% - Accent1 2 2 6 7" xfId="10685"/>
    <cellStyle name="40% - Accent1 2 2 6 7 2" xfId="29302"/>
    <cellStyle name="40% - Accent1 2 2 6 8" xfId="16468"/>
    <cellStyle name="40% - Accent1 2 2 6 8 2" xfId="29303"/>
    <cellStyle name="40% - Accent1 2 2 6 9" xfId="29304"/>
    <cellStyle name="40% - Accent1 2 2 7" xfId="868"/>
    <cellStyle name="40% - Accent1 2 2 7 2" xfId="2574"/>
    <cellStyle name="40% - Accent1 2 2 7 2 2" xfId="10060"/>
    <cellStyle name="40% - Accent1 2 2 7 2 2 2" xfId="15842"/>
    <cellStyle name="40% - Accent1 2 2 7 2 2 2 2" xfId="29305"/>
    <cellStyle name="40% - Accent1 2 2 7 2 2 3" xfId="21625"/>
    <cellStyle name="40% - Accent1 2 2 7 2 2 3 2" xfId="29306"/>
    <cellStyle name="40% - Accent1 2 2 7 2 2 4" xfId="29307"/>
    <cellStyle name="40% - Accent1 2 2 7 2 3" xfId="7169"/>
    <cellStyle name="40% - Accent1 2 2 7 2 3 2" xfId="29308"/>
    <cellStyle name="40% - Accent1 2 2 7 2 4" xfId="12951"/>
    <cellStyle name="40% - Accent1 2 2 7 2 4 2" xfId="29309"/>
    <cellStyle name="40% - Accent1 2 2 7 2 5" xfId="18734"/>
    <cellStyle name="40% - Accent1 2 2 7 2 5 2" xfId="29310"/>
    <cellStyle name="40% - Accent1 2 2 7 2 6" xfId="29311"/>
    <cellStyle name="40% - Accent1 2 2 7 3" xfId="5466"/>
    <cellStyle name="40% - Accent1 2 2 7 3 2" xfId="14140"/>
    <cellStyle name="40% - Accent1 2 2 7 3 2 2" xfId="29312"/>
    <cellStyle name="40% - Accent1 2 2 7 3 3" xfId="19923"/>
    <cellStyle name="40% - Accent1 2 2 7 3 3 2" xfId="29313"/>
    <cellStyle name="40% - Accent1 2 2 7 3 4" xfId="29314"/>
    <cellStyle name="40% - Accent1 2 2 7 4" xfId="8358"/>
    <cellStyle name="40% - Accent1 2 2 7 4 2" xfId="29315"/>
    <cellStyle name="40% - Accent1 2 2 7 5" xfId="4277"/>
    <cellStyle name="40% - Accent1 2 2 7 5 2" xfId="29316"/>
    <cellStyle name="40% - Accent1 2 2 7 6" xfId="11249"/>
    <cellStyle name="40% - Accent1 2 2 7 6 2" xfId="29317"/>
    <cellStyle name="40% - Accent1 2 2 7 7" xfId="17032"/>
    <cellStyle name="40% - Accent1 2 2 7 7 2" xfId="29318"/>
    <cellStyle name="40% - Accent1 2 2 7 8" xfId="29319"/>
    <cellStyle name="40% - Accent1 2 2 8" xfId="1991"/>
    <cellStyle name="40% - Accent1 2 2 8 2" xfId="6586"/>
    <cellStyle name="40% - Accent1 2 2 8 2 2" xfId="15259"/>
    <cellStyle name="40% - Accent1 2 2 8 2 2 2" xfId="29320"/>
    <cellStyle name="40% - Accent1 2 2 8 2 3" xfId="21042"/>
    <cellStyle name="40% - Accent1 2 2 8 2 3 2" xfId="29321"/>
    <cellStyle name="40% - Accent1 2 2 8 2 4" xfId="29322"/>
    <cellStyle name="40% - Accent1 2 2 8 3" xfId="9477"/>
    <cellStyle name="40% - Accent1 2 2 8 3 2" xfId="29323"/>
    <cellStyle name="40% - Accent1 2 2 8 4" xfId="3694"/>
    <cellStyle name="40% - Accent1 2 2 8 4 2" xfId="29324"/>
    <cellStyle name="40% - Accent1 2 2 8 5" xfId="12368"/>
    <cellStyle name="40% - Accent1 2 2 8 5 2" xfId="29325"/>
    <cellStyle name="40% - Accent1 2 2 8 6" xfId="18151"/>
    <cellStyle name="40% - Accent1 2 2 8 6 2" xfId="29326"/>
    <cellStyle name="40% - Accent1 2 2 8 7" xfId="29327"/>
    <cellStyle name="40% - Accent1 2 2 9" xfId="1307"/>
    <cellStyle name="40% - Accent1 2 2 9 2" xfId="8793"/>
    <cellStyle name="40% - Accent1 2 2 9 2 2" xfId="14575"/>
    <cellStyle name="40% - Accent1 2 2 9 2 2 2" xfId="29328"/>
    <cellStyle name="40% - Accent1 2 2 9 2 3" xfId="20358"/>
    <cellStyle name="40% - Accent1 2 2 9 2 3 2" xfId="29329"/>
    <cellStyle name="40% - Accent1 2 2 9 2 4" xfId="29330"/>
    <cellStyle name="40% - Accent1 2 2 9 3" xfId="5902"/>
    <cellStyle name="40% - Accent1 2 2 9 3 2" xfId="29331"/>
    <cellStyle name="40% - Accent1 2 2 9 4" xfId="11684"/>
    <cellStyle name="40% - Accent1 2 2 9 4 2" xfId="29332"/>
    <cellStyle name="40% - Accent1 2 2 9 5" xfId="17467"/>
    <cellStyle name="40% - Accent1 2 2 9 5 2" xfId="29333"/>
    <cellStyle name="40% - Accent1 2 2 9 6" xfId="29334"/>
    <cellStyle name="40% - Accent1 2 3" xfId="273"/>
    <cellStyle name="40% - Accent1 2 3 10" xfId="7795"/>
    <cellStyle name="40% - Accent1 2 3 10 2" xfId="29335"/>
    <cellStyle name="40% - Accent1 2 3 11" xfId="3012"/>
    <cellStyle name="40% - Accent1 2 3 11 2" xfId="29336"/>
    <cellStyle name="40% - Accent1 2 3 12" xfId="10686"/>
    <cellStyle name="40% - Accent1 2 3 12 2" xfId="29337"/>
    <cellStyle name="40% - Accent1 2 3 13" xfId="16469"/>
    <cellStyle name="40% - Accent1 2 3 13 2" xfId="29338"/>
    <cellStyle name="40% - Accent1 2 3 14" xfId="29339"/>
    <cellStyle name="40% - Accent1 2 3 2" xfId="274"/>
    <cellStyle name="40% - Accent1 2 3 2 10" xfId="10687"/>
    <cellStyle name="40% - Accent1 2 3 2 10 2" xfId="29340"/>
    <cellStyle name="40% - Accent1 2 3 2 11" xfId="16470"/>
    <cellStyle name="40% - Accent1 2 3 2 11 2" xfId="29341"/>
    <cellStyle name="40% - Accent1 2 3 2 12" xfId="29342"/>
    <cellStyle name="40% - Accent1 2 3 2 2" xfId="275"/>
    <cellStyle name="40% - Accent1 2 3 2 2 10" xfId="16471"/>
    <cellStyle name="40% - Accent1 2 3 2 2 10 2" xfId="29343"/>
    <cellStyle name="40% - Accent1 2 3 2 2 11" xfId="29344"/>
    <cellStyle name="40% - Accent1 2 3 2 2 2" xfId="276"/>
    <cellStyle name="40% - Accent1 2 3 2 2 2 2" xfId="2014"/>
    <cellStyle name="40% - Accent1 2 3 2 2 2 2 2" xfId="9500"/>
    <cellStyle name="40% - Accent1 2 3 2 2 2 2 2 2" xfId="15282"/>
    <cellStyle name="40% - Accent1 2 3 2 2 2 2 2 2 2" xfId="29345"/>
    <cellStyle name="40% - Accent1 2 3 2 2 2 2 2 3" xfId="21065"/>
    <cellStyle name="40% - Accent1 2 3 2 2 2 2 2 3 2" xfId="29346"/>
    <cellStyle name="40% - Accent1 2 3 2 2 2 2 2 4" xfId="29347"/>
    <cellStyle name="40% - Accent1 2 3 2 2 2 2 3" xfId="6609"/>
    <cellStyle name="40% - Accent1 2 3 2 2 2 2 3 2" xfId="29348"/>
    <cellStyle name="40% - Accent1 2 3 2 2 2 2 4" xfId="12391"/>
    <cellStyle name="40% - Accent1 2 3 2 2 2 2 4 2" xfId="29349"/>
    <cellStyle name="40% - Accent1 2 3 2 2 2 2 5" xfId="18174"/>
    <cellStyle name="40% - Accent1 2 3 2 2 2 2 5 2" xfId="29350"/>
    <cellStyle name="40% - Accent1 2 3 2 2 2 2 6" xfId="29351"/>
    <cellStyle name="40% - Accent1 2 3 2 2 2 3" xfId="4906"/>
    <cellStyle name="40% - Accent1 2 3 2 2 2 3 2" xfId="13580"/>
    <cellStyle name="40% - Accent1 2 3 2 2 2 3 2 2" xfId="29352"/>
    <cellStyle name="40% - Accent1 2 3 2 2 2 3 3" xfId="19363"/>
    <cellStyle name="40% - Accent1 2 3 2 2 2 3 3 2" xfId="29353"/>
    <cellStyle name="40% - Accent1 2 3 2 2 2 3 4" xfId="29354"/>
    <cellStyle name="40% - Accent1 2 3 2 2 2 4" xfId="7798"/>
    <cellStyle name="40% - Accent1 2 3 2 2 2 4 2" xfId="29355"/>
    <cellStyle name="40% - Accent1 2 3 2 2 2 5" xfId="3717"/>
    <cellStyle name="40% - Accent1 2 3 2 2 2 5 2" xfId="29356"/>
    <cellStyle name="40% - Accent1 2 3 2 2 2 6" xfId="10689"/>
    <cellStyle name="40% - Accent1 2 3 2 2 2 6 2" xfId="29357"/>
    <cellStyle name="40% - Accent1 2 3 2 2 2 7" xfId="16472"/>
    <cellStyle name="40% - Accent1 2 3 2 2 2 7 2" xfId="29358"/>
    <cellStyle name="40% - Accent1 2 3 2 2 2 8" xfId="29359"/>
    <cellStyle name="40% - Accent1 2 3 2 2 3" xfId="1022"/>
    <cellStyle name="40% - Accent1 2 3 2 2 3 2" xfId="2726"/>
    <cellStyle name="40% - Accent1 2 3 2 2 3 2 2" xfId="10212"/>
    <cellStyle name="40% - Accent1 2 3 2 2 3 2 2 2" xfId="15994"/>
    <cellStyle name="40% - Accent1 2 3 2 2 3 2 2 2 2" xfId="29360"/>
    <cellStyle name="40% - Accent1 2 3 2 2 3 2 2 3" xfId="21777"/>
    <cellStyle name="40% - Accent1 2 3 2 2 3 2 2 3 2" xfId="29361"/>
    <cellStyle name="40% - Accent1 2 3 2 2 3 2 2 4" xfId="29362"/>
    <cellStyle name="40% - Accent1 2 3 2 2 3 2 3" xfId="7321"/>
    <cellStyle name="40% - Accent1 2 3 2 2 3 2 3 2" xfId="29363"/>
    <cellStyle name="40% - Accent1 2 3 2 2 3 2 4" xfId="13103"/>
    <cellStyle name="40% - Accent1 2 3 2 2 3 2 4 2" xfId="29364"/>
    <cellStyle name="40% - Accent1 2 3 2 2 3 2 5" xfId="18886"/>
    <cellStyle name="40% - Accent1 2 3 2 2 3 2 5 2" xfId="29365"/>
    <cellStyle name="40% - Accent1 2 3 2 2 3 2 6" xfId="29366"/>
    <cellStyle name="40% - Accent1 2 3 2 2 3 3" xfId="5618"/>
    <cellStyle name="40% - Accent1 2 3 2 2 3 3 2" xfId="14292"/>
    <cellStyle name="40% - Accent1 2 3 2 2 3 3 2 2" xfId="29367"/>
    <cellStyle name="40% - Accent1 2 3 2 2 3 3 3" xfId="20075"/>
    <cellStyle name="40% - Accent1 2 3 2 2 3 3 3 2" xfId="29368"/>
    <cellStyle name="40% - Accent1 2 3 2 2 3 3 4" xfId="29369"/>
    <cellStyle name="40% - Accent1 2 3 2 2 3 4" xfId="8510"/>
    <cellStyle name="40% - Accent1 2 3 2 2 3 4 2" xfId="29370"/>
    <cellStyle name="40% - Accent1 2 3 2 2 3 5" xfId="4429"/>
    <cellStyle name="40% - Accent1 2 3 2 2 3 5 2" xfId="29371"/>
    <cellStyle name="40% - Accent1 2 3 2 2 3 6" xfId="11401"/>
    <cellStyle name="40% - Accent1 2 3 2 2 3 6 2" xfId="29372"/>
    <cellStyle name="40% - Accent1 2 3 2 2 3 7" xfId="17184"/>
    <cellStyle name="40% - Accent1 2 3 2 2 3 7 2" xfId="29373"/>
    <cellStyle name="40% - Accent1 2 3 2 2 3 8" xfId="29374"/>
    <cellStyle name="40% - Accent1 2 3 2 2 4" xfId="2013"/>
    <cellStyle name="40% - Accent1 2 3 2 2 4 2" xfId="6608"/>
    <cellStyle name="40% - Accent1 2 3 2 2 4 2 2" xfId="15281"/>
    <cellStyle name="40% - Accent1 2 3 2 2 4 2 2 2" xfId="29375"/>
    <cellStyle name="40% - Accent1 2 3 2 2 4 2 3" xfId="21064"/>
    <cellStyle name="40% - Accent1 2 3 2 2 4 2 3 2" xfId="29376"/>
    <cellStyle name="40% - Accent1 2 3 2 2 4 2 4" xfId="29377"/>
    <cellStyle name="40% - Accent1 2 3 2 2 4 3" xfId="9499"/>
    <cellStyle name="40% - Accent1 2 3 2 2 4 3 2" xfId="29378"/>
    <cellStyle name="40% - Accent1 2 3 2 2 4 4" xfId="3716"/>
    <cellStyle name="40% - Accent1 2 3 2 2 4 4 2" xfId="29379"/>
    <cellStyle name="40% - Accent1 2 3 2 2 4 5" xfId="12390"/>
    <cellStyle name="40% - Accent1 2 3 2 2 4 5 2" xfId="29380"/>
    <cellStyle name="40% - Accent1 2 3 2 2 4 6" xfId="18173"/>
    <cellStyle name="40% - Accent1 2 3 2 2 4 6 2" xfId="29381"/>
    <cellStyle name="40% - Accent1 2 3 2 2 4 7" xfId="29382"/>
    <cellStyle name="40% - Accent1 2 3 2 2 5" xfId="1493"/>
    <cellStyle name="40% - Accent1 2 3 2 2 5 2" xfId="8979"/>
    <cellStyle name="40% - Accent1 2 3 2 2 5 2 2" xfId="14761"/>
    <cellStyle name="40% - Accent1 2 3 2 2 5 2 2 2" xfId="29383"/>
    <cellStyle name="40% - Accent1 2 3 2 2 5 2 3" xfId="20544"/>
    <cellStyle name="40% - Accent1 2 3 2 2 5 2 3 2" xfId="29384"/>
    <cellStyle name="40% - Accent1 2 3 2 2 5 2 4" xfId="29385"/>
    <cellStyle name="40% - Accent1 2 3 2 2 5 3" xfId="6088"/>
    <cellStyle name="40% - Accent1 2 3 2 2 5 3 2" xfId="29386"/>
    <cellStyle name="40% - Accent1 2 3 2 2 5 4" xfId="11870"/>
    <cellStyle name="40% - Accent1 2 3 2 2 5 4 2" xfId="29387"/>
    <cellStyle name="40% - Accent1 2 3 2 2 5 5" xfId="17653"/>
    <cellStyle name="40% - Accent1 2 3 2 2 5 5 2" xfId="29388"/>
    <cellStyle name="40% - Accent1 2 3 2 2 5 6" xfId="29389"/>
    <cellStyle name="40% - Accent1 2 3 2 2 6" xfId="4905"/>
    <cellStyle name="40% - Accent1 2 3 2 2 6 2" xfId="13579"/>
    <cellStyle name="40% - Accent1 2 3 2 2 6 2 2" xfId="29390"/>
    <cellStyle name="40% - Accent1 2 3 2 2 6 3" xfId="19362"/>
    <cellStyle name="40% - Accent1 2 3 2 2 6 3 2" xfId="29391"/>
    <cellStyle name="40% - Accent1 2 3 2 2 6 4" xfId="29392"/>
    <cellStyle name="40% - Accent1 2 3 2 2 7" xfId="7797"/>
    <cellStyle name="40% - Accent1 2 3 2 2 7 2" xfId="29393"/>
    <cellStyle name="40% - Accent1 2 3 2 2 8" xfId="3196"/>
    <cellStyle name="40% - Accent1 2 3 2 2 8 2" xfId="29394"/>
    <cellStyle name="40% - Accent1 2 3 2 2 9" xfId="10688"/>
    <cellStyle name="40% - Accent1 2 3 2 2 9 2" xfId="29395"/>
    <cellStyle name="40% - Accent1 2 3 2 3" xfId="277"/>
    <cellStyle name="40% - Accent1 2 3 2 3 2" xfId="2015"/>
    <cellStyle name="40% - Accent1 2 3 2 3 2 2" xfId="9501"/>
    <cellStyle name="40% - Accent1 2 3 2 3 2 2 2" xfId="15283"/>
    <cellStyle name="40% - Accent1 2 3 2 3 2 2 2 2" xfId="29396"/>
    <cellStyle name="40% - Accent1 2 3 2 3 2 2 3" xfId="21066"/>
    <cellStyle name="40% - Accent1 2 3 2 3 2 2 3 2" xfId="29397"/>
    <cellStyle name="40% - Accent1 2 3 2 3 2 2 4" xfId="29398"/>
    <cellStyle name="40% - Accent1 2 3 2 3 2 3" xfId="6610"/>
    <cellStyle name="40% - Accent1 2 3 2 3 2 3 2" xfId="29399"/>
    <cellStyle name="40% - Accent1 2 3 2 3 2 4" xfId="12392"/>
    <cellStyle name="40% - Accent1 2 3 2 3 2 4 2" xfId="29400"/>
    <cellStyle name="40% - Accent1 2 3 2 3 2 5" xfId="18175"/>
    <cellStyle name="40% - Accent1 2 3 2 3 2 5 2" xfId="29401"/>
    <cellStyle name="40% - Accent1 2 3 2 3 2 6" xfId="29402"/>
    <cellStyle name="40% - Accent1 2 3 2 3 3" xfId="4907"/>
    <cellStyle name="40% - Accent1 2 3 2 3 3 2" xfId="13581"/>
    <cellStyle name="40% - Accent1 2 3 2 3 3 2 2" xfId="29403"/>
    <cellStyle name="40% - Accent1 2 3 2 3 3 3" xfId="19364"/>
    <cellStyle name="40% - Accent1 2 3 2 3 3 3 2" xfId="29404"/>
    <cellStyle name="40% - Accent1 2 3 2 3 3 4" xfId="29405"/>
    <cellStyle name="40% - Accent1 2 3 2 3 4" xfId="7799"/>
    <cellStyle name="40% - Accent1 2 3 2 3 4 2" xfId="29406"/>
    <cellStyle name="40% - Accent1 2 3 2 3 5" xfId="3718"/>
    <cellStyle name="40% - Accent1 2 3 2 3 5 2" xfId="29407"/>
    <cellStyle name="40% - Accent1 2 3 2 3 6" xfId="10690"/>
    <cellStyle name="40% - Accent1 2 3 2 3 6 2" xfId="29408"/>
    <cellStyle name="40% - Accent1 2 3 2 3 7" xfId="16473"/>
    <cellStyle name="40% - Accent1 2 3 2 3 7 2" xfId="29409"/>
    <cellStyle name="40% - Accent1 2 3 2 3 8" xfId="29410"/>
    <cellStyle name="40% - Accent1 2 3 2 4" xfId="1021"/>
    <cellStyle name="40% - Accent1 2 3 2 4 2" xfId="2725"/>
    <cellStyle name="40% - Accent1 2 3 2 4 2 2" xfId="10211"/>
    <cellStyle name="40% - Accent1 2 3 2 4 2 2 2" xfId="15993"/>
    <cellStyle name="40% - Accent1 2 3 2 4 2 2 2 2" xfId="29411"/>
    <cellStyle name="40% - Accent1 2 3 2 4 2 2 3" xfId="21776"/>
    <cellStyle name="40% - Accent1 2 3 2 4 2 2 3 2" xfId="29412"/>
    <cellStyle name="40% - Accent1 2 3 2 4 2 2 4" xfId="29413"/>
    <cellStyle name="40% - Accent1 2 3 2 4 2 3" xfId="7320"/>
    <cellStyle name="40% - Accent1 2 3 2 4 2 3 2" xfId="29414"/>
    <cellStyle name="40% - Accent1 2 3 2 4 2 4" xfId="13102"/>
    <cellStyle name="40% - Accent1 2 3 2 4 2 4 2" xfId="29415"/>
    <cellStyle name="40% - Accent1 2 3 2 4 2 5" xfId="18885"/>
    <cellStyle name="40% - Accent1 2 3 2 4 2 5 2" xfId="29416"/>
    <cellStyle name="40% - Accent1 2 3 2 4 2 6" xfId="29417"/>
    <cellStyle name="40% - Accent1 2 3 2 4 3" xfId="5617"/>
    <cellStyle name="40% - Accent1 2 3 2 4 3 2" xfId="14291"/>
    <cellStyle name="40% - Accent1 2 3 2 4 3 2 2" xfId="29418"/>
    <cellStyle name="40% - Accent1 2 3 2 4 3 3" xfId="20074"/>
    <cellStyle name="40% - Accent1 2 3 2 4 3 3 2" xfId="29419"/>
    <cellStyle name="40% - Accent1 2 3 2 4 3 4" xfId="29420"/>
    <cellStyle name="40% - Accent1 2 3 2 4 4" xfId="8509"/>
    <cellStyle name="40% - Accent1 2 3 2 4 4 2" xfId="29421"/>
    <cellStyle name="40% - Accent1 2 3 2 4 5" xfId="4428"/>
    <cellStyle name="40% - Accent1 2 3 2 4 5 2" xfId="29422"/>
    <cellStyle name="40% - Accent1 2 3 2 4 6" xfId="11400"/>
    <cellStyle name="40% - Accent1 2 3 2 4 6 2" xfId="29423"/>
    <cellStyle name="40% - Accent1 2 3 2 4 7" xfId="17183"/>
    <cellStyle name="40% - Accent1 2 3 2 4 7 2" xfId="29424"/>
    <cellStyle name="40% - Accent1 2 3 2 4 8" xfId="29425"/>
    <cellStyle name="40% - Accent1 2 3 2 5" xfId="2012"/>
    <cellStyle name="40% - Accent1 2 3 2 5 2" xfId="6607"/>
    <cellStyle name="40% - Accent1 2 3 2 5 2 2" xfId="15280"/>
    <cellStyle name="40% - Accent1 2 3 2 5 2 2 2" xfId="29426"/>
    <cellStyle name="40% - Accent1 2 3 2 5 2 3" xfId="21063"/>
    <cellStyle name="40% - Accent1 2 3 2 5 2 3 2" xfId="29427"/>
    <cellStyle name="40% - Accent1 2 3 2 5 2 4" xfId="29428"/>
    <cellStyle name="40% - Accent1 2 3 2 5 3" xfId="9498"/>
    <cellStyle name="40% - Accent1 2 3 2 5 3 2" xfId="29429"/>
    <cellStyle name="40% - Accent1 2 3 2 5 4" xfId="3715"/>
    <cellStyle name="40% - Accent1 2 3 2 5 4 2" xfId="29430"/>
    <cellStyle name="40% - Accent1 2 3 2 5 5" xfId="12389"/>
    <cellStyle name="40% - Accent1 2 3 2 5 5 2" xfId="29431"/>
    <cellStyle name="40% - Accent1 2 3 2 5 6" xfId="18172"/>
    <cellStyle name="40% - Accent1 2 3 2 5 6 2" xfId="29432"/>
    <cellStyle name="40% - Accent1 2 3 2 5 7" xfId="29433"/>
    <cellStyle name="40% - Accent1 2 3 2 6" xfId="1492"/>
    <cellStyle name="40% - Accent1 2 3 2 6 2" xfId="8978"/>
    <cellStyle name="40% - Accent1 2 3 2 6 2 2" xfId="14760"/>
    <cellStyle name="40% - Accent1 2 3 2 6 2 2 2" xfId="29434"/>
    <cellStyle name="40% - Accent1 2 3 2 6 2 3" xfId="20543"/>
    <cellStyle name="40% - Accent1 2 3 2 6 2 3 2" xfId="29435"/>
    <cellStyle name="40% - Accent1 2 3 2 6 2 4" xfId="29436"/>
    <cellStyle name="40% - Accent1 2 3 2 6 3" xfId="6087"/>
    <cellStyle name="40% - Accent1 2 3 2 6 3 2" xfId="29437"/>
    <cellStyle name="40% - Accent1 2 3 2 6 4" xfId="11869"/>
    <cellStyle name="40% - Accent1 2 3 2 6 4 2" xfId="29438"/>
    <cellStyle name="40% - Accent1 2 3 2 6 5" xfId="17652"/>
    <cellStyle name="40% - Accent1 2 3 2 6 5 2" xfId="29439"/>
    <cellStyle name="40% - Accent1 2 3 2 6 6" xfId="29440"/>
    <cellStyle name="40% - Accent1 2 3 2 7" xfId="4904"/>
    <cellStyle name="40% - Accent1 2 3 2 7 2" xfId="13578"/>
    <cellStyle name="40% - Accent1 2 3 2 7 2 2" xfId="29441"/>
    <cellStyle name="40% - Accent1 2 3 2 7 3" xfId="19361"/>
    <cellStyle name="40% - Accent1 2 3 2 7 3 2" xfId="29442"/>
    <cellStyle name="40% - Accent1 2 3 2 7 4" xfId="29443"/>
    <cellStyle name="40% - Accent1 2 3 2 8" xfId="7796"/>
    <cellStyle name="40% - Accent1 2 3 2 8 2" xfId="29444"/>
    <cellStyle name="40% - Accent1 2 3 2 9" xfId="3195"/>
    <cellStyle name="40% - Accent1 2 3 2 9 2" xfId="29445"/>
    <cellStyle name="40% - Accent1 2 3 3" xfId="278"/>
    <cellStyle name="40% - Accent1 2 3 3 10" xfId="16474"/>
    <cellStyle name="40% - Accent1 2 3 3 10 2" xfId="29446"/>
    <cellStyle name="40% - Accent1 2 3 3 11" xfId="29447"/>
    <cellStyle name="40% - Accent1 2 3 3 2" xfId="279"/>
    <cellStyle name="40% - Accent1 2 3 3 2 2" xfId="2017"/>
    <cellStyle name="40% - Accent1 2 3 3 2 2 2" xfId="9503"/>
    <cellStyle name="40% - Accent1 2 3 3 2 2 2 2" xfId="15285"/>
    <cellStyle name="40% - Accent1 2 3 3 2 2 2 2 2" xfId="29448"/>
    <cellStyle name="40% - Accent1 2 3 3 2 2 2 3" xfId="21068"/>
    <cellStyle name="40% - Accent1 2 3 3 2 2 2 3 2" xfId="29449"/>
    <cellStyle name="40% - Accent1 2 3 3 2 2 2 4" xfId="29450"/>
    <cellStyle name="40% - Accent1 2 3 3 2 2 3" xfId="6612"/>
    <cellStyle name="40% - Accent1 2 3 3 2 2 3 2" xfId="29451"/>
    <cellStyle name="40% - Accent1 2 3 3 2 2 4" xfId="12394"/>
    <cellStyle name="40% - Accent1 2 3 3 2 2 4 2" xfId="29452"/>
    <cellStyle name="40% - Accent1 2 3 3 2 2 5" xfId="18177"/>
    <cellStyle name="40% - Accent1 2 3 3 2 2 5 2" xfId="29453"/>
    <cellStyle name="40% - Accent1 2 3 3 2 2 6" xfId="29454"/>
    <cellStyle name="40% - Accent1 2 3 3 2 3" xfId="4909"/>
    <cellStyle name="40% - Accent1 2 3 3 2 3 2" xfId="13583"/>
    <cellStyle name="40% - Accent1 2 3 3 2 3 2 2" xfId="29455"/>
    <cellStyle name="40% - Accent1 2 3 3 2 3 3" xfId="19366"/>
    <cellStyle name="40% - Accent1 2 3 3 2 3 3 2" xfId="29456"/>
    <cellStyle name="40% - Accent1 2 3 3 2 3 4" xfId="29457"/>
    <cellStyle name="40% - Accent1 2 3 3 2 4" xfId="7801"/>
    <cellStyle name="40% - Accent1 2 3 3 2 4 2" xfId="29458"/>
    <cellStyle name="40% - Accent1 2 3 3 2 5" xfId="3720"/>
    <cellStyle name="40% - Accent1 2 3 3 2 5 2" xfId="29459"/>
    <cellStyle name="40% - Accent1 2 3 3 2 6" xfId="10692"/>
    <cellStyle name="40% - Accent1 2 3 3 2 6 2" xfId="29460"/>
    <cellStyle name="40% - Accent1 2 3 3 2 7" xfId="16475"/>
    <cellStyle name="40% - Accent1 2 3 3 2 7 2" xfId="29461"/>
    <cellStyle name="40% - Accent1 2 3 3 2 8" xfId="29462"/>
    <cellStyle name="40% - Accent1 2 3 3 3" xfId="1023"/>
    <cellStyle name="40% - Accent1 2 3 3 3 2" xfId="2727"/>
    <cellStyle name="40% - Accent1 2 3 3 3 2 2" xfId="10213"/>
    <cellStyle name="40% - Accent1 2 3 3 3 2 2 2" xfId="15995"/>
    <cellStyle name="40% - Accent1 2 3 3 3 2 2 2 2" xfId="29463"/>
    <cellStyle name="40% - Accent1 2 3 3 3 2 2 3" xfId="21778"/>
    <cellStyle name="40% - Accent1 2 3 3 3 2 2 3 2" xfId="29464"/>
    <cellStyle name="40% - Accent1 2 3 3 3 2 2 4" xfId="29465"/>
    <cellStyle name="40% - Accent1 2 3 3 3 2 3" xfId="7322"/>
    <cellStyle name="40% - Accent1 2 3 3 3 2 3 2" xfId="29466"/>
    <cellStyle name="40% - Accent1 2 3 3 3 2 4" xfId="13104"/>
    <cellStyle name="40% - Accent1 2 3 3 3 2 4 2" xfId="29467"/>
    <cellStyle name="40% - Accent1 2 3 3 3 2 5" xfId="18887"/>
    <cellStyle name="40% - Accent1 2 3 3 3 2 5 2" xfId="29468"/>
    <cellStyle name="40% - Accent1 2 3 3 3 2 6" xfId="29469"/>
    <cellStyle name="40% - Accent1 2 3 3 3 3" xfId="5619"/>
    <cellStyle name="40% - Accent1 2 3 3 3 3 2" xfId="14293"/>
    <cellStyle name="40% - Accent1 2 3 3 3 3 2 2" xfId="29470"/>
    <cellStyle name="40% - Accent1 2 3 3 3 3 3" xfId="20076"/>
    <cellStyle name="40% - Accent1 2 3 3 3 3 3 2" xfId="29471"/>
    <cellStyle name="40% - Accent1 2 3 3 3 3 4" xfId="29472"/>
    <cellStyle name="40% - Accent1 2 3 3 3 4" xfId="8511"/>
    <cellStyle name="40% - Accent1 2 3 3 3 4 2" xfId="29473"/>
    <cellStyle name="40% - Accent1 2 3 3 3 5" xfId="4430"/>
    <cellStyle name="40% - Accent1 2 3 3 3 5 2" xfId="29474"/>
    <cellStyle name="40% - Accent1 2 3 3 3 6" xfId="11402"/>
    <cellStyle name="40% - Accent1 2 3 3 3 6 2" xfId="29475"/>
    <cellStyle name="40% - Accent1 2 3 3 3 7" xfId="17185"/>
    <cellStyle name="40% - Accent1 2 3 3 3 7 2" xfId="29476"/>
    <cellStyle name="40% - Accent1 2 3 3 3 8" xfId="29477"/>
    <cellStyle name="40% - Accent1 2 3 3 4" xfId="2016"/>
    <cellStyle name="40% - Accent1 2 3 3 4 2" xfId="6611"/>
    <cellStyle name="40% - Accent1 2 3 3 4 2 2" xfId="15284"/>
    <cellStyle name="40% - Accent1 2 3 3 4 2 2 2" xfId="29478"/>
    <cellStyle name="40% - Accent1 2 3 3 4 2 3" xfId="21067"/>
    <cellStyle name="40% - Accent1 2 3 3 4 2 3 2" xfId="29479"/>
    <cellStyle name="40% - Accent1 2 3 3 4 2 4" xfId="29480"/>
    <cellStyle name="40% - Accent1 2 3 3 4 3" xfId="9502"/>
    <cellStyle name="40% - Accent1 2 3 3 4 3 2" xfId="29481"/>
    <cellStyle name="40% - Accent1 2 3 3 4 4" xfId="3719"/>
    <cellStyle name="40% - Accent1 2 3 3 4 4 2" xfId="29482"/>
    <cellStyle name="40% - Accent1 2 3 3 4 5" xfId="12393"/>
    <cellStyle name="40% - Accent1 2 3 3 4 5 2" xfId="29483"/>
    <cellStyle name="40% - Accent1 2 3 3 4 6" xfId="18176"/>
    <cellStyle name="40% - Accent1 2 3 3 4 6 2" xfId="29484"/>
    <cellStyle name="40% - Accent1 2 3 3 4 7" xfId="29485"/>
    <cellStyle name="40% - Accent1 2 3 3 5" xfId="1494"/>
    <cellStyle name="40% - Accent1 2 3 3 5 2" xfId="8980"/>
    <cellStyle name="40% - Accent1 2 3 3 5 2 2" xfId="14762"/>
    <cellStyle name="40% - Accent1 2 3 3 5 2 2 2" xfId="29486"/>
    <cellStyle name="40% - Accent1 2 3 3 5 2 3" xfId="20545"/>
    <cellStyle name="40% - Accent1 2 3 3 5 2 3 2" xfId="29487"/>
    <cellStyle name="40% - Accent1 2 3 3 5 2 4" xfId="29488"/>
    <cellStyle name="40% - Accent1 2 3 3 5 3" xfId="6089"/>
    <cellStyle name="40% - Accent1 2 3 3 5 3 2" xfId="29489"/>
    <cellStyle name="40% - Accent1 2 3 3 5 4" xfId="11871"/>
    <cellStyle name="40% - Accent1 2 3 3 5 4 2" xfId="29490"/>
    <cellStyle name="40% - Accent1 2 3 3 5 5" xfId="17654"/>
    <cellStyle name="40% - Accent1 2 3 3 5 5 2" xfId="29491"/>
    <cellStyle name="40% - Accent1 2 3 3 5 6" xfId="29492"/>
    <cellStyle name="40% - Accent1 2 3 3 6" xfId="4908"/>
    <cellStyle name="40% - Accent1 2 3 3 6 2" xfId="13582"/>
    <cellStyle name="40% - Accent1 2 3 3 6 2 2" xfId="29493"/>
    <cellStyle name="40% - Accent1 2 3 3 6 3" xfId="19365"/>
    <cellStyle name="40% - Accent1 2 3 3 6 3 2" xfId="29494"/>
    <cellStyle name="40% - Accent1 2 3 3 6 4" xfId="29495"/>
    <cellStyle name="40% - Accent1 2 3 3 7" xfId="7800"/>
    <cellStyle name="40% - Accent1 2 3 3 7 2" xfId="29496"/>
    <cellStyle name="40% - Accent1 2 3 3 8" xfId="3197"/>
    <cellStyle name="40% - Accent1 2 3 3 8 2" xfId="29497"/>
    <cellStyle name="40% - Accent1 2 3 3 9" xfId="10691"/>
    <cellStyle name="40% - Accent1 2 3 3 9 2" xfId="29498"/>
    <cellStyle name="40% - Accent1 2 3 4" xfId="280"/>
    <cellStyle name="40% - Accent1 2 3 4 10" xfId="16476"/>
    <cellStyle name="40% - Accent1 2 3 4 10 2" xfId="29499"/>
    <cellStyle name="40% - Accent1 2 3 4 11" xfId="29500"/>
    <cellStyle name="40% - Accent1 2 3 4 2" xfId="281"/>
    <cellStyle name="40% - Accent1 2 3 4 2 2" xfId="2019"/>
    <cellStyle name="40% - Accent1 2 3 4 2 2 2" xfId="9505"/>
    <cellStyle name="40% - Accent1 2 3 4 2 2 2 2" xfId="15287"/>
    <cellStyle name="40% - Accent1 2 3 4 2 2 2 2 2" xfId="29501"/>
    <cellStyle name="40% - Accent1 2 3 4 2 2 2 3" xfId="21070"/>
    <cellStyle name="40% - Accent1 2 3 4 2 2 2 3 2" xfId="29502"/>
    <cellStyle name="40% - Accent1 2 3 4 2 2 2 4" xfId="29503"/>
    <cellStyle name="40% - Accent1 2 3 4 2 2 3" xfId="6614"/>
    <cellStyle name="40% - Accent1 2 3 4 2 2 3 2" xfId="29504"/>
    <cellStyle name="40% - Accent1 2 3 4 2 2 4" xfId="12396"/>
    <cellStyle name="40% - Accent1 2 3 4 2 2 4 2" xfId="29505"/>
    <cellStyle name="40% - Accent1 2 3 4 2 2 5" xfId="18179"/>
    <cellStyle name="40% - Accent1 2 3 4 2 2 5 2" xfId="29506"/>
    <cellStyle name="40% - Accent1 2 3 4 2 2 6" xfId="29507"/>
    <cellStyle name="40% - Accent1 2 3 4 2 3" xfId="4911"/>
    <cellStyle name="40% - Accent1 2 3 4 2 3 2" xfId="13585"/>
    <cellStyle name="40% - Accent1 2 3 4 2 3 2 2" xfId="29508"/>
    <cellStyle name="40% - Accent1 2 3 4 2 3 3" xfId="19368"/>
    <cellStyle name="40% - Accent1 2 3 4 2 3 3 2" xfId="29509"/>
    <cellStyle name="40% - Accent1 2 3 4 2 3 4" xfId="29510"/>
    <cellStyle name="40% - Accent1 2 3 4 2 4" xfId="7803"/>
    <cellStyle name="40% - Accent1 2 3 4 2 4 2" xfId="29511"/>
    <cellStyle name="40% - Accent1 2 3 4 2 5" xfId="3722"/>
    <cellStyle name="40% - Accent1 2 3 4 2 5 2" xfId="29512"/>
    <cellStyle name="40% - Accent1 2 3 4 2 6" xfId="10694"/>
    <cellStyle name="40% - Accent1 2 3 4 2 6 2" xfId="29513"/>
    <cellStyle name="40% - Accent1 2 3 4 2 7" xfId="16477"/>
    <cellStyle name="40% - Accent1 2 3 4 2 7 2" xfId="29514"/>
    <cellStyle name="40% - Accent1 2 3 4 2 8" xfId="29515"/>
    <cellStyle name="40% - Accent1 2 3 4 3" xfId="1024"/>
    <cellStyle name="40% - Accent1 2 3 4 3 2" xfId="2728"/>
    <cellStyle name="40% - Accent1 2 3 4 3 2 2" xfId="10214"/>
    <cellStyle name="40% - Accent1 2 3 4 3 2 2 2" xfId="15996"/>
    <cellStyle name="40% - Accent1 2 3 4 3 2 2 2 2" xfId="29516"/>
    <cellStyle name="40% - Accent1 2 3 4 3 2 2 3" xfId="21779"/>
    <cellStyle name="40% - Accent1 2 3 4 3 2 2 3 2" xfId="29517"/>
    <cellStyle name="40% - Accent1 2 3 4 3 2 2 4" xfId="29518"/>
    <cellStyle name="40% - Accent1 2 3 4 3 2 3" xfId="7323"/>
    <cellStyle name="40% - Accent1 2 3 4 3 2 3 2" xfId="29519"/>
    <cellStyle name="40% - Accent1 2 3 4 3 2 4" xfId="13105"/>
    <cellStyle name="40% - Accent1 2 3 4 3 2 4 2" xfId="29520"/>
    <cellStyle name="40% - Accent1 2 3 4 3 2 5" xfId="18888"/>
    <cellStyle name="40% - Accent1 2 3 4 3 2 5 2" xfId="29521"/>
    <cellStyle name="40% - Accent1 2 3 4 3 2 6" xfId="29522"/>
    <cellStyle name="40% - Accent1 2 3 4 3 3" xfId="5620"/>
    <cellStyle name="40% - Accent1 2 3 4 3 3 2" xfId="14294"/>
    <cellStyle name="40% - Accent1 2 3 4 3 3 2 2" xfId="29523"/>
    <cellStyle name="40% - Accent1 2 3 4 3 3 3" xfId="20077"/>
    <cellStyle name="40% - Accent1 2 3 4 3 3 3 2" xfId="29524"/>
    <cellStyle name="40% - Accent1 2 3 4 3 3 4" xfId="29525"/>
    <cellStyle name="40% - Accent1 2 3 4 3 4" xfId="8512"/>
    <cellStyle name="40% - Accent1 2 3 4 3 4 2" xfId="29526"/>
    <cellStyle name="40% - Accent1 2 3 4 3 5" xfId="4431"/>
    <cellStyle name="40% - Accent1 2 3 4 3 5 2" xfId="29527"/>
    <cellStyle name="40% - Accent1 2 3 4 3 6" xfId="11403"/>
    <cellStyle name="40% - Accent1 2 3 4 3 6 2" xfId="29528"/>
    <cellStyle name="40% - Accent1 2 3 4 3 7" xfId="17186"/>
    <cellStyle name="40% - Accent1 2 3 4 3 7 2" xfId="29529"/>
    <cellStyle name="40% - Accent1 2 3 4 3 8" xfId="29530"/>
    <cellStyle name="40% - Accent1 2 3 4 4" xfId="2018"/>
    <cellStyle name="40% - Accent1 2 3 4 4 2" xfId="6613"/>
    <cellStyle name="40% - Accent1 2 3 4 4 2 2" xfId="15286"/>
    <cellStyle name="40% - Accent1 2 3 4 4 2 2 2" xfId="29531"/>
    <cellStyle name="40% - Accent1 2 3 4 4 2 3" xfId="21069"/>
    <cellStyle name="40% - Accent1 2 3 4 4 2 3 2" xfId="29532"/>
    <cellStyle name="40% - Accent1 2 3 4 4 2 4" xfId="29533"/>
    <cellStyle name="40% - Accent1 2 3 4 4 3" xfId="9504"/>
    <cellStyle name="40% - Accent1 2 3 4 4 3 2" xfId="29534"/>
    <cellStyle name="40% - Accent1 2 3 4 4 4" xfId="3721"/>
    <cellStyle name="40% - Accent1 2 3 4 4 4 2" xfId="29535"/>
    <cellStyle name="40% - Accent1 2 3 4 4 5" xfId="12395"/>
    <cellStyle name="40% - Accent1 2 3 4 4 5 2" xfId="29536"/>
    <cellStyle name="40% - Accent1 2 3 4 4 6" xfId="18178"/>
    <cellStyle name="40% - Accent1 2 3 4 4 6 2" xfId="29537"/>
    <cellStyle name="40% - Accent1 2 3 4 4 7" xfId="29538"/>
    <cellStyle name="40% - Accent1 2 3 4 5" xfId="1495"/>
    <cellStyle name="40% - Accent1 2 3 4 5 2" xfId="8981"/>
    <cellStyle name="40% - Accent1 2 3 4 5 2 2" xfId="14763"/>
    <cellStyle name="40% - Accent1 2 3 4 5 2 2 2" xfId="29539"/>
    <cellStyle name="40% - Accent1 2 3 4 5 2 3" xfId="20546"/>
    <cellStyle name="40% - Accent1 2 3 4 5 2 3 2" xfId="29540"/>
    <cellStyle name="40% - Accent1 2 3 4 5 2 4" xfId="29541"/>
    <cellStyle name="40% - Accent1 2 3 4 5 3" xfId="6090"/>
    <cellStyle name="40% - Accent1 2 3 4 5 3 2" xfId="29542"/>
    <cellStyle name="40% - Accent1 2 3 4 5 4" xfId="11872"/>
    <cellStyle name="40% - Accent1 2 3 4 5 4 2" xfId="29543"/>
    <cellStyle name="40% - Accent1 2 3 4 5 5" xfId="17655"/>
    <cellStyle name="40% - Accent1 2 3 4 5 5 2" xfId="29544"/>
    <cellStyle name="40% - Accent1 2 3 4 5 6" xfId="29545"/>
    <cellStyle name="40% - Accent1 2 3 4 6" xfId="4910"/>
    <cellStyle name="40% - Accent1 2 3 4 6 2" xfId="13584"/>
    <cellStyle name="40% - Accent1 2 3 4 6 2 2" xfId="29546"/>
    <cellStyle name="40% - Accent1 2 3 4 6 3" xfId="19367"/>
    <cellStyle name="40% - Accent1 2 3 4 6 3 2" xfId="29547"/>
    <cellStyle name="40% - Accent1 2 3 4 6 4" xfId="29548"/>
    <cellStyle name="40% - Accent1 2 3 4 7" xfId="7802"/>
    <cellStyle name="40% - Accent1 2 3 4 7 2" xfId="29549"/>
    <cellStyle name="40% - Accent1 2 3 4 8" xfId="3198"/>
    <cellStyle name="40% - Accent1 2 3 4 8 2" xfId="29550"/>
    <cellStyle name="40% - Accent1 2 3 4 9" xfId="10693"/>
    <cellStyle name="40% - Accent1 2 3 4 9 2" xfId="29551"/>
    <cellStyle name="40% - Accent1 2 3 5" xfId="282"/>
    <cellStyle name="40% - Accent1 2 3 5 2" xfId="2020"/>
    <cellStyle name="40% - Accent1 2 3 5 2 2" xfId="6615"/>
    <cellStyle name="40% - Accent1 2 3 5 2 2 2" xfId="15288"/>
    <cellStyle name="40% - Accent1 2 3 5 2 2 2 2" xfId="29552"/>
    <cellStyle name="40% - Accent1 2 3 5 2 2 3" xfId="21071"/>
    <cellStyle name="40% - Accent1 2 3 5 2 2 3 2" xfId="29553"/>
    <cellStyle name="40% - Accent1 2 3 5 2 2 4" xfId="29554"/>
    <cellStyle name="40% - Accent1 2 3 5 2 3" xfId="9506"/>
    <cellStyle name="40% - Accent1 2 3 5 2 3 2" xfId="29555"/>
    <cellStyle name="40% - Accent1 2 3 5 2 4" xfId="3723"/>
    <cellStyle name="40% - Accent1 2 3 5 2 4 2" xfId="29556"/>
    <cellStyle name="40% - Accent1 2 3 5 2 5" xfId="12397"/>
    <cellStyle name="40% - Accent1 2 3 5 2 5 2" xfId="29557"/>
    <cellStyle name="40% - Accent1 2 3 5 2 6" xfId="18180"/>
    <cellStyle name="40% - Accent1 2 3 5 2 6 2" xfId="29558"/>
    <cellStyle name="40% - Accent1 2 3 5 2 7" xfId="29559"/>
    <cellStyle name="40% - Accent1 2 3 5 3" xfId="1491"/>
    <cellStyle name="40% - Accent1 2 3 5 3 2" xfId="8977"/>
    <cellStyle name="40% - Accent1 2 3 5 3 2 2" xfId="14759"/>
    <cellStyle name="40% - Accent1 2 3 5 3 2 2 2" xfId="29560"/>
    <cellStyle name="40% - Accent1 2 3 5 3 2 3" xfId="20542"/>
    <cellStyle name="40% - Accent1 2 3 5 3 2 3 2" xfId="29561"/>
    <cellStyle name="40% - Accent1 2 3 5 3 2 4" xfId="29562"/>
    <cellStyle name="40% - Accent1 2 3 5 3 3" xfId="6086"/>
    <cellStyle name="40% - Accent1 2 3 5 3 3 2" xfId="29563"/>
    <cellStyle name="40% - Accent1 2 3 5 3 4" xfId="11868"/>
    <cellStyle name="40% - Accent1 2 3 5 3 4 2" xfId="29564"/>
    <cellStyle name="40% - Accent1 2 3 5 3 5" xfId="17651"/>
    <cellStyle name="40% - Accent1 2 3 5 3 5 2" xfId="29565"/>
    <cellStyle name="40% - Accent1 2 3 5 3 6" xfId="29566"/>
    <cellStyle name="40% - Accent1 2 3 5 4" xfId="4912"/>
    <cellStyle name="40% - Accent1 2 3 5 4 2" xfId="13586"/>
    <cellStyle name="40% - Accent1 2 3 5 4 2 2" xfId="29567"/>
    <cellStyle name="40% - Accent1 2 3 5 4 3" xfId="19369"/>
    <cellStyle name="40% - Accent1 2 3 5 4 3 2" xfId="29568"/>
    <cellStyle name="40% - Accent1 2 3 5 4 4" xfId="29569"/>
    <cellStyle name="40% - Accent1 2 3 5 5" xfId="7804"/>
    <cellStyle name="40% - Accent1 2 3 5 5 2" xfId="29570"/>
    <cellStyle name="40% - Accent1 2 3 5 6" xfId="3194"/>
    <cellStyle name="40% - Accent1 2 3 5 6 2" xfId="29571"/>
    <cellStyle name="40% - Accent1 2 3 5 7" xfId="10695"/>
    <cellStyle name="40% - Accent1 2 3 5 7 2" xfId="29572"/>
    <cellStyle name="40% - Accent1 2 3 5 8" xfId="16478"/>
    <cellStyle name="40% - Accent1 2 3 5 8 2" xfId="29573"/>
    <cellStyle name="40% - Accent1 2 3 5 9" xfId="29574"/>
    <cellStyle name="40% - Accent1 2 3 6" xfId="887"/>
    <cellStyle name="40% - Accent1 2 3 6 2" xfId="2593"/>
    <cellStyle name="40% - Accent1 2 3 6 2 2" xfId="10079"/>
    <cellStyle name="40% - Accent1 2 3 6 2 2 2" xfId="15861"/>
    <cellStyle name="40% - Accent1 2 3 6 2 2 2 2" xfId="29575"/>
    <cellStyle name="40% - Accent1 2 3 6 2 2 3" xfId="21644"/>
    <cellStyle name="40% - Accent1 2 3 6 2 2 3 2" xfId="29576"/>
    <cellStyle name="40% - Accent1 2 3 6 2 2 4" xfId="29577"/>
    <cellStyle name="40% - Accent1 2 3 6 2 3" xfId="7188"/>
    <cellStyle name="40% - Accent1 2 3 6 2 3 2" xfId="29578"/>
    <cellStyle name="40% - Accent1 2 3 6 2 4" xfId="12970"/>
    <cellStyle name="40% - Accent1 2 3 6 2 4 2" xfId="29579"/>
    <cellStyle name="40% - Accent1 2 3 6 2 5" xfId="18753"/>
    <cellStyle name="40% - Accent1 2 3 6 2 5 2" xfId="29580"/>
    <cellStyle name="40% - Accent1 2 3 6 2 6" xfId="29581"/>
    <cellStyle name="40% - Accent1 2 3 6 3" xfId="5485"/>
    <cellStyle name="40% - Accent1 2 3 6 3 2" xfId="14159"/>
    <cellStyle name="40% - Accent1 2 3 6 3 2 2" xfId="29582"/>
    <cellStyle name="40% - Accent1 2 3 6 3 3" xfId="19942"/>
    <cellStyle name="40% - Accent1 2 3 6 3 3 2" xfId="29583"/>
    <cellStyle name="40% - Accent1 2 3 6 3 4" xfId="29584"/>
    <cellStyle name="40% - Accent1 2 3 6 4" xfId="8377"/>
    <cellStyle name="40% - Accent1 2 3 6 4 2" xfId="29585"/>
    <cellStyle name="40% - Accent1 2 3 6 5" xfId="4296"/>
    <cellStyle name="40% - Accent1 2 3 6 5 2" xfId="29586"/>
    <cellStyle name="40% - Accent1 2 3 6 6" xfId="11268"/>
    <cellStyle name="40% - Accent1 2 3 6 6 2" xfId="29587"/>
    <cellStyle name="40% - Accent1 2 3 6 7" xfId="17051"/>
    <cellStyle name="40% - Accent1 2 3 6 7 2" xfId="29588"/>
    <cellStyle name="40% - Accent1 2 3 6 8" xfId="29589"/>
    <cellStyle name="40% - Accent1 2 3 7" xfId="2011"/>
    <cellStyle name="40% - Accent1 2 3 7 2" xfId="6606"/>
    <cellStyle name="40% - Accent1 2 3 7 2 2" xfId="15279"/>
    <cellStyle name="40% - Accent1 2 3 7 2 2 2" xfId="29590"/>
    <cellStyle name="40% - Accent1 2 3 7 2 3" xfId="21062"/>
    <cellStyle name="40% - Accent1 2 3 7 2 3 2" xfId="29591"/>
    <cellStyle name="40% - Accent1 2 3 7 2 4" xfId="29592"/>
    <cellStyle name="40% - Accent1 2 3 7 3" xfId="9497"/>
    <cellStyle name="40% - Accent1 2 3 7 3 2" xfId="29593"/>
    <cellStyle name="40% - Accent1 2 3 7 4" xfId="3714"/>
    <cellStyle name="40% - Accent1 2 3 7 4 2" xfId="29594"/>
    <cellStyle name="40% - Accent1 2 3 7 5" xfId="12388"/>
    <cellStyle name="40% - Accent1 2 3 7 5 2" xfId="29595"/>
    <cellStyle name="40% - Accent1 2 3 7 6" xfId="18171"/>
    <cellStyle name="40% - Accent1 2 3 7 6 2" xfId="29596"/>
    <cellStyle name="40% - Accent1 2 3 7 7" xfId="29597"/>
    <cellStyle name="40% - Accent1 2 3 8" xfId="1309"/>
    <cellStyle name="40% - Accent1 2 3 8 2" xfId="8795"/>
    <cellStyle name="40% - Accent1 2 3 8 2 2" xfId="14577"/>
    <cellStyle name="40% - Accent1 2 3 8 2 2 2" xfId="29598"/>
    <cellStyle name="40% - Accent1 2 3 8 2 3" xfId="20360"/>
    <cellStyle name="40% - Accent1 2 3 8 2 3 2" xfId="29599"/>
    <cellStyle name="40% - Accent1 2 3 8 2 4" xfId="29600"/>
    <cellStyle name="40% - Accent1 2 3 8 3" xfId="5904"/>
    <cellStyle name="40% - Accent1 2 3 8 3 2" xfId="29601"/>
    <cellStyle name="40% - Accent1 2 3 8 4" xfId="11686"/>
    <cellStyle name="40% - Accent1 2 3 8 4 2" xfId="29602"/>
    <cellStyle name="40% - Accent1 2 3 8 5" xfId="17469"/>
    <cellStyle name="40% - Accent1 2 3 8 5 2" xfId="29603"/>
    <cellStyle name="40% - Accent1 2 3 8 6" xfId="29604"/>
    <cellStyle name="40% - Accent1 2 3 9" xfId="4903"/>
    <cellStyle name="40% - Accent1 2 3 9 2" xfId="13577"/>
    <cellStyle name="40% - Accent1 2 3 9 2 2" xfId="29605"/>
    <cellStyle name="40% - Accent1 2 3 9 3" xfId="19360"/>
    <cellStyle name="40% - Accent1 2 3 9 3 2" xfId="29606"/>
    <cellStyle name="40% - Accent1 2 3 9 4" xfId="29607"/>
    <cellStyle name="40% - Accent1 2 4" xfId="283"/>
    <cellStyle name="40% - Accent1 2 4 10" xfId="10696"/>
    <cellStyle name="40% - Accent1 2 4 10 2" xfId="29608"/>
    <cellStyle name="40% - Accent1 2 4 11" xfId="16479"/>
    <cellStyle name="40% - Accent1 2 4 11 2" xfId="29609"/>
    <cellStyle name="40% - Accent1 2 4 12" xfId="29610"/>
    <cellStyle name="40% - Accent1 2 4 2" xfId="284"/>
    <cellStyle name="40% - Accent1 2 4 2 10" xfId="16480"/>
    <cellStyle name="40% - Accent1 2 4 2 10 2" xfId="29611"/>
    <cellStyle name="40% - Accent1 2 4 2 11" xfId="29612"/>
    <cellStyle name="40% - Accent1 2 4 2 2" xfId="285"/>
    <cellStyle name="40% - Accent1 2 4 2 2 2" xfId="2023"/>
    <cellStyle name="40% - Accent1 2 4 2 2 2 2" xfId="9509"/>
    <cellStyle name="40% - Accent1 2 4 2 2 2 2 2" xfId="15291"/>
    <cellStyle name="40% - Accent1 2 4 2 2 2 2 2 2" xfId="29613"/>
    <cellStyle name="40% - Accent1 2 4 2 2 2 2 3" xfId="21074"/>
    <cellStyle name="40% - Accent1 2 4 2 2 2 2 3 2" xfId="29614"/>
    <cellStyle name="40% - Accent1 2 4 2 2 2 2 4" xfId="29615"/>
    <cellStyle name="40% - Accent1 2 4 2 2 2 3" xfId="6618"/>
    <cellStyle name="40% - Accent1 2 4 2 2 2 3 2" xfId="29616"/>
    <cellStyle name="40% - Accent1 2 4 2 2 2 4" xfId="12400"/>
    <cellStyle name="40% - Accent1 2 4 2 2 2 4 2" xfId="29617"/>
    <cellStyle name="40% - Accent1 2 4 2 2 2 5" xfId="18183"/>
    <cellStyle name="40% - Accent1 2 4 2 2 2 5 2" xfId="29618"/>
    <cellStyle name="40% - Accent1 2 4 2 2 2 6" xfId="29619"/>
    <cellStyle name="40% - Accent1 2 4 2 2 3" xfId="4915"/>
    <cellStyle name="40% - Accent1 2 4 2 2 3 2" xfId="13589"/>
    <cellStyle name="40% - Accent1 2 4 2 2 3 2 2" xfId="29620"/>
    <cellStyle name="40% - Accent1 2 4 2 2 3 3" xfId="19372"/>
    <cellStyle name="40% - Accent1 2 4 2 2 3 3 2" xfId="29621"/>
    <cellStyle name="40% - Accent1 2 4 2 2 3 4" xfId="29622"/>
    <cellStyle name="40% - Accent1 2 4 2 2 4" xfId="7807"/>
    <cellStyle name="40% - Accent1 2 4 2 2 4 2" xfId="29623"/>
    <cellStyle name="40% - Accent1 2 4 2 2 5" xfId="3726"/>
    <cellStyle name="40% - Accent1 2 4 2 2 5 2" xfId="29624"/>
    <cellStyle name="40% - Accent1 2 4 2 2 6" xfId="10698"/>
    <cellStyle name="40% - Accent1 2 4 2 2 6 2" xfId="29625"/>
    <cellStyle name="40% - Accent1 2 4 2 2 7" xfId="16481"/>
    <cellStyle name="40% - Accent1 2 4 2 2 7 2" xfId="29626"/>
    <cellStyle name="40% - Accent1 2 4 2 2 8" xfId="29627"/>
    <cellStyle name="40% - Accent1 2 4 2 3" xfId="1026"/>
    <cellStyle name="40% - Accent1 2 4 2 3 2" xfId="2730"/>
    <cellStyle name="40% - Accent1 2 4 2 3 2 2" xfId="10216"/>
    <cellStyle name="40% - Accent1 2 4 2 3 2 2 2" xfId="15998"/>
    <cellStyle name="40% - Accent1 2 4 2 3 2 2 2 2" xfId="29628"/>
    <cellStyle name="40% - Accent1 2 4 2 3 2 2 3" xfId="21781"/>
    <cellStyle name="40% - Accent1 2 4 2 3 2 2 3 2" xfId="29629"/>
    <cellStyle name="40% - Accent1 2 4 2 3 2 2 4" xfId="29630"/>
    <cellStyle name="40% - Accent1 2 4 2 3 2 3" xfId="7325"/>
    <cellStyle name="40% - Accent1 2 4 2 3 2 3 2" xfId="29631"/>
    <cellStyle name="40% - Accent1 2 4 2 3 2 4" xfId="13107"/>
    <cellStyle name="40% - Accent1 2 4 2 3 2 4 2" xfId="29632"/>
    <cellStyle name="40% - Accent1 2 4 2 3 2 5" xfId="18890"/>
    <cellStyle name="40% - Accent1 2 4 2 3 2 5 2" xfId="29633"/>
    <cellStyle name="40% - Accent1 2 4 2 3 2 6" xfId="29634"/>
    <cellStyle name="40% - Accent1 2 4 2 3 3" xfId="5622"/>
    <cellStyle name="40% - Accent1 2 4 2 3 3 2" xfId="14296"/>
    <cellStyle name="40% - Accent1 2 4 2 3 3 2 2" xfId="29635"/>
    <cellStyle name="40% - Accent1 2 4 2 3 3 3" xfId="20079"/>
    <cellStyle name="40% - Accent1 2 4 2 3 3 3 2" xfId="29636"/>
    <cellStyle name="40% - Accent1 2 4 2 3 3 4" xfId="29637"/>
    <cellStyle name="40% - Accent1 2 4 2 3 4" xfId="8514"/>
    <cellStyle name="40% - Accent1 2 4 2 3 4 2" xfId="29638"/>
    <cellStyle name="40% - Accent1 2 4 2 3 5" xfId="4433"/>
    <cellStyle name="40% - Accent1 2 4 2 3 5 2" xfId="29639"/>
    <cellStyle name="40% - Accent1 2 4 2 3 6" xfId="11405"/>
    <cellStyle name="40% - Accent1 2 4 2 3 6 2" xfId="29640"/>
    <cellStyle name="40% - Accent1 2 4 2 3 7" xfId="17188"/>
    <cellStyle name="40% - Accent1 2 4 2 3 7 2" xfId="29641"/>
    <cellStyle name="40% - Accent1 2 4 2 3 8" xfId="29642"/>
    <cellStyle name="40% - Accent1 2 4 2 4" xfId="2022"/>
    <cellStyle name="40% - Accent1 2 4 2 4 2" xfId="6617"/>
    <cellStyle name="40% - Accent1 2 4 2 4 2 2" xfId="15290"/>
    <cellStyle name="40% - Accent1 2 4 2 4 2 2 2" xfId="29643"/>
    <cellStyle name="40% - Accent1 2 4 2 4 2 3" xfId="21073"/>
    <cellStyle name="40% - Accent1 2 4 2 4 2 3 2" xfId="29644"/>
    <cellStyle name="40% - Accent1 2 4 2 4 2 4" xfId="29645"/>
    <cellStyle name="40% - Accent1 2 4 2 4 3" xfId="9508"/>
    <cellStyle name="40% - Accent1 2 4 2 4 3 2" xfId="29646"/>
    <cellStyle name="40% - Accent1 2 4 2 4 4" xfId="3725"/>
    <cellStyle name="40% - Accent1 2 4 2 4 4 2" xfId="29647"/>
    <cellStyle name="40% - Accent1 2 4 2 4 5" xfId="12399"/>
    <cellStyle name="40% - Accent1 2 4 2 4 5 2" xfId="29648"/>
    <cellStyle name="40% - Accent1 2 4 2 4 6" xfId="18182"/>
    <cellStyle name="40% - Accent1 2 4 2 4 6 2" xfId="29649"/>
    <cellStyle name="40% - Accent1 2 4 2 4 7" xfId="29650"/>
    <cellStyle name="40% - Accent1 2 4 2 5" xfId="1497"/>
    <cellStyle name="40% - Accent1 2 4 2 5 2" xfId="8983"/>
    <cellStyle name="40% - Accent1 2 4 2 5 2 2" xfId="14765"/>
    <cellStyle name="40% - Accent1 2 4 2 5 2 2 2" xfId="29651"/>
    <cellStyle name="40% - Accent1 2 4 2 5 2 3" xfId="20548"/>
    <cellStyle name="40% - Accent1 2 4 2 5 2 3 2" xfId="29652"/>
    <cellStyle name="40% - Accent1 2 4 2 5 2 4" xfId="29653"/>
    <cellStyle name="40% - Accent1 2 4 2 5 3" xfId="6092"/>
    <cellStyle name="40% - Accent1 2 4 2 5 3 2" xfId="29654"/>
    <cellStyle name="40% - Accent1 2 4 2 5 4" xfId="11874"/>
    <cellStyle name="40% - Accent1 2 4 2 5 4 2" xfId="29655"/>
    <cellStyle name="40% - Accent1 2 4 2 5 5" xfId="17657"/>
    <cellStyle name="40% - Accent1 2 4 2 5 5 2" xfId="29656"/>
    <cellStyle name="40% - Accent1 2 4 2 5 6" xfId="29657"/>
    <cellStyle name="40% - Accent1 2 4 2 6" xfId="4914"/>
    <cellStyle name="40% - Accent1 2 4 2 6 2" xfId="13588"/>
    <cellStyle name="40% - Accent1 2 4 2 6 2 2" xfId="29658"/>
    <cellStyle name="40% - Accent1 2 4 2 6 3" xfId="19371"/>
    <cellStyle name="40% - Accent1 2 4 2 6 3 2" xfId="29659"/>
    <cellStyle name="40% - Accent1 2 4 2 6 4" xfId="29660"/>
    <cellStyle name="40% - Accent1 2 4 2 7" xfId="7806"/>
    <cellStyle name="40% - Accent1 2 4 2 7 2" xfId="29661"/>
    <cellStyle name="40% - Accent1 2 4 2 8" xfId="3200"/>
    <cellStyle name="40% - Accent1 2 4 2 8 2" xfId="29662"/>
    <cellStyle name="40% - Accent1 2 4 2 9" xfId="10697"/>
    <cellStyle name="40% - Accent1 2 4 2 9 2" xfId="29663"/>
    <cellStyle name="40% - Accent1 2 4 3" xfId="286"/>
    <cellStyle name="40% - Accent1 2 4 3 2" xfId="2024"/>
    <cellStyle name="40% - Accent1 2 4 3 2 2" xfId="6619"/>
    <cellStyle name="40% - Accent1 2 4 3 2 2 2" xfId="15292"/>
    <cellStyle name="40% - Accent1 2 4 3 2 2 2 2" xfId="29664"/>
    <cellStyle name="40% - Accent1 2 4 3 2 2 3" xfId="21075"/>
    <cellStyle name="40% - Accent1 2 4 3 2 2 3 2" xfId="29665"/>
    <cellStyle name="40% - Accent1 2 4 3 2 2 4" xfId="29666"/>
    <cellStyle name="40% - Accent1 2 4 3 2 3" xfId="9510"/>
    <cellStyle name="40% - Accent1 2 4 3 2 3 2" xfId="29667"/>
    <cellStyle name="40% - Accent1 2 4 3 2 4" xfId="3727"/>
    <cellStyle name="40% - Accent1 2 4 3 2 4 2" xfId="29668"/>
    <cellStyle name="40% - Accent1 2 4 3 2 5" xfId="12401"/>
    <cellStyle name="40% - Accent1 2 4 3 2 5 2" xfId="29669"/>
    <cellStyle name="40% - Accent1 2 4 3 2 6" xfId="18184"/>
    <cellStyle name="40% - Accent1 2 4 3 2 6 2" xfId="29670"/>
    <cellStyle name="40% - Accent1 2 4 3 2 7" xfId="29671"/>
    <cellStyle name="40% - Accent1 2 4 3 3" xfId="1496"/>
    <cellStyle name="40% - Accent1 2 4 3 3 2" xfId="8982"/>
    <cellStyle name="40% - Accent1 2 4 3 3 2 2" xfId="14764"/>
    <cellStyle name="40% - Accent1 2 4 3 3 2 2 2" xfId="29672"/>
    <cellStyle name="40% - Accent1 2 4 3 3 2 3" xfId="20547"/>
    <cellStyle name="40% - Accent1 2 4 3 3 2 3 2" xfId="29673"/>
    <cellStyle name="40% - Accent1 2 4 3 3 2 4" xfId="29674"/>
    <cellStyle name="40% - Accent1 2 4 3 3 3" xfId="6091"/>
    <cellStyle name="40% - Accent1 2 4 3 3 3 2" xfId="29675"/>
    <cellStyle name="40% - Accent1 2 4 3 3 4" xfId="11873"/>
    <cellStyle name="40% - Accent1 2 4 3 3 4 2" xfId="29676"/>
    <cellStyle name="40% - Accent1 2 4 3 3 5" xfId="17656"/>
    <cellStyle name="40% - Accent1 2 4 3 3 5 2" xfId="29677"/>
    <cellStyle name="40% - Accent1 2 4 3 3 6" xfId="29678"/>
    <cellStyle name="40% - Accent1 2 4 3 4" xfId="4916"/>
    <cellStyle name="40% - Accent1 2 4 3 4 2" xfId="13590"/>
    <cellStyle name="40% - Accent1 2 4 3 4 2 2" xfId="29679"/>
    <cellStyle name="40% - Accent1 2 4 3 4 3" xfId="19373"/>
    <cellStyle name="40% - Accent1 2 4 3 4 3 2" xfId="29680"/>
    <cellStyle name="40% - Accent1 2 4 3 4 4" xfId="29681"/>
    <cellStyle name="40% - Accent1 2 4 3 5" xfId="7808"/>
    <cellStyle name="40% - Accent1 2 4 3 5 2" xfId="29682"/>
    <cellStyle name="40% - Accent1 2 4 3 6" xfId="3199"/>
    <cellStyle name="40% - Accent1 2 4 3 6 2" xfId="29683"/>
    <cellStyle name="40% - Accent1 2 4 3 7" xfId="10699"/>
    <cellStyle name="40% - Accent1 2 4 3 7 2" xfId="29684"/>
    <cellStyle name="40% - Accent1 2 4 3 8" xfId="16482"/>
    <cellStyle name="40% - Accent1 2 4 3 8 2" xfId="29685"/>
    <cellStyle name="40% - Accent1 2 4 3 9" xfId="29686"/>
    <cellStyle name="40% - Accent1 2 4 4" xfId="1025"/>
    <cellStyle name="40% - Accent1 2 4 4 2" xfId="2729"/>
    <cellStyle name="40% - Accent1 2 4 4 2 2" xfId="10215"/>
    <cellStyle name="40% - Accent1 2 4 4 2 2 2" xfId="15997"/>
    <cellStyle name="40% - Accent1 2 4 4 2 2 2 2" xfId="29687"/>
    <cellStyle name="40% - Accent1 2 4 4 2 2 3" xfId="21780"/>
    <cellStyle name="40% - Accent1 2 4 4 2 2 3 2" xfId="29688"/>
    <cellStyle name="40% - Accent1 2 4 4 2 2 4" xfId="29689"/>
    <cellStyle name="40% - Accent1 2 4 4 2 3" xfId="7324"/>
    <cellStyle name="40% - Accent1 2 4 4 2 3 2" xfId="29690"/>
    <cellStyle name="40% - Accent1 2 4 4 2 4" xfId="13106"/>
    <cellStyle name="40% - Accent1 2 4 4 2 4 2" xfId="29691"/>
    <cellStyle name="40% - Accent1 2 4 4 2 5" xfId="18889"/>
    <cellStyle name="40% - Accent1 2 4 4 2 5 2" xfId="29692"/>
    <cellStyle name="40% - Accent1 2 4 4 2 6" xfId="29693"/>
    <cellStyle name="40% - Accent1 2 4 4 3" xfId="5621"/>
    <cellStyle name="40% - Accent1 2 4 4 3 2" xfId="14295"/>
    <cellStyle name="40% - Accent1 2 4 4 3 2 2" xfId="29694"/>
    <cellStyle name="40% - Accent1 2 4 4 3 3" xfId="20078"/>
    <cellStyle name="40% - Accent1 2 4 4 3 3 2" xfId="29695"/>
    <cellStyle name="40% - Accent1 2 4 4 3 4" xfId="29696"/>
    <cellStyle name="40% - Accent1 2 4 4 4" xfId="8513"/>
    <cellStyle name="40% - Accent1 2 4 4 4 2" xfId="29697"/>
    <cellStyle name="40% - Accent1 2 4 4 5" xfId="4432"/>
    <cellStyle name="40% - Accent1 2 4 4 5 2" xfId="29698"/>
    <cellStyle name="40% - Accent1 2 4 4 6" xfId="11404"/>
    <cellStyle name="40% - Accent1 2 4 4 6 2" xfId="29699"/>
    <cellStyle name="40% - Accent1 2 4 4 7" xfId="17187"/>
    <cellStyle name="40% - Accent1 2 4 4 7 2" xfId="29700"/>
    <cellStyle name="40% - Accent1 2 4 4 8" xfId="29701"/>
    <cellStyle name="40% - Accent1 2 4 5" xfId="2021"/>
    <cellStyle name="40% - Accent1 2 4 5 2" xfId="6616"/>
    <cellStyle name="40% - Accent1 2 4 5 2 2" xfId="15289"/>
    <cellStyle name="40% - Accent1 2 4 5 2 2 2" xfId="29702"/>
    <cellStyle name="40% - Accent1 2 4 5 2 3" xfId="21072"/>
    <cellStyle name="40% - Accent1 2 4 5 2 3 2" xfId="29703"/>
    <cellStyle name="40% - Accent1 2 4 5 2 4" xfId="29704"/>
    <cellStyle name="40% - Accent1 2 4 5 3" xfId="9507"/>
    <cellStyle name="40% - Accent1 2 4 5 3 2" xfId="29705"/>
    <cellStyle name="40% - Accent1 2 4 5 4" xfId="3724"/>
    <cellStyle name="40% - Accent1 2 4 5 4 2" xfId="29706"/>
    <cellStyle name="40% - Accent1 2 4 5 5" xfId="12398"/>
    <cellStyle name="40% - Accent1 2 4 5 5 2" xfId="29707"/>
    <cellStyle name="40% - Accent1 2 4 5 6" xfId="18181"/>
    <cellStyle name="40% - Accent1 2 4 5 6 2" xfId="29708"/>
    <cellStyle name="40% - Accent1 2 4 5 7" xfId="29709"/>
    <cellStyle name="40% - Accent1 2 4 6" xfId="1306"/>
    <cellStyle name="40% - Accent1 2 4 6 2" xfId="8792"/>
    <cellStyle name="40% - Accent1 2 4 6 2 2" xfId="14574"/>
    <cellStyle name="40% - Accent1 2 4 6 2 2 2" xfId="29710"/>
    <cellStyle name="40% - Accent1 2 4 6 2 3" xfId="20357"/>
    <cellStyle name="40% - Accent1 2 4 6 2 3 2" xfId="29711"/>
    <cellStyle name="40% - Accent1 2 4 6 2 4" xfId="29712"/>
    <cellStyle name="40% - Accent1 2 4 6 3" xfId="5901"/>
    <cellStyle name="40% - Accent1 2 4 6 3 2" xfId="29713"/>
    <cellStyle name="40% - Accent1 2 4 6 4" xfId="11683"/>
    <cellStyle name="40% - Accent1 2 4 6 4 2" xfId="29714"/>
    <cellStyle name="40% - Accent1 2 4 6 5" xfId="17466"/>
    <cellStyle name="40% - Accent1 2 4 6 5 2" xfId="29715"/>
    <cellStyle name="40% - Accent1 2 4 6 6" xfId="29716"/>
    <cellStyle name="40% - Accent1 2 4 7" xfId="4913"/>
    <cellStyle name="40% - Accent1 2 4 7 2" xfId="13587"/>
    <cellStyle name="40% - Accent1 2 4 7 2 2" xfId="29717"/>
    <cellStyle name="40% - Accent1 2 4 7 3" xfId="19370"/>
    <cellStyle name="40% - Accent1 2 4 7 3 2" xfId="29718"/>
    <cellStyle name="40% - Accent1 2 4 7 4" xfId="29719"/>
    <cellStyle name="40% - Accent1 2 4 8" xfId="7805"/>
    <cellStyle name="40% - Accent1 2 4 8 2" xfId="29720"/>
    <cellStyle name="40% - Accent1 2 4 9" xfId="3009"/>
    <cellStyle name="40% - Accent1 2 4 9 2" xfId="29721"/>
    <cellStyle name="40% - Accent1 2 5" xfId="287"/>
    <cellStyle name="40% - Accent1 2 5 10" xfId="16483"/>
    <cellStyle name="40% - Accent1 2 5 10 2" xfId="29722"/>
    <cellStyle name="40% - Accent1 2 5 11" xfId="29723"/>
    <cellStyle name="40% - Accent1 2 5 2" xfId="288"/>
    <cellStyle name="40% - Accent1 2 5 2 2" xfId="2026"/>
    <cellStyle name="40% - Accent1 2 5 2 2 2" xfId="9512"/>
    <cellStyle name="40% - Accent1 2 5 2 2 2 2" xfId="15294"/>
    <cellStyle name="40% - Accent1 2 5 2 2 2 2 2" xfId="29724"/>
    <cellStyle name="40% - Accent1 2 5 2 2 2 3" xfId="21077"/>
    <cellStyle name="40% - Accent1 2 5 2 2 2 3 2" xfId="29725"/>
    <cellStyle name="40% - Accent1 2 5 2 2 2 4" xfId="29726"/>
    <cellStyle name="40% - Accent1 2 5 2 2 3" xfId="6621"/>
    <cellStyle name="40% - Accent1 2 5 2 2 3 2" xfId="29727"/>
    <cellStyle name="40% - Accent1 2 5 2 2 4" xfId="12403"/>
    <cellStyle name="40% - Accent1 2 5 2 2 4 2" xfId="29728"/>
    <cellStyle name="40% - Accent1 2 5 2 2 5" xfId="18186"/>
    <cellStyle name="40% - Accent1 2 5 2 2 5 2" xfId="29729"/>
    <cellStyle name="40% - Accent1 2 5 2 2 6" xfId="29730"/>
    <cellStyle name="40% - Accent1 2 5 2 3" xfId="4918"/>
    <cellStyle name="40% - Accent1 2 5 2 3 2" xfId="13592"/>
    <cellStyle name="40% - Accent1 2 5 2 3 2 2" xfId="29731"/>
    <cellStyle name="40% - Accent1 2 5 2 3 3" xfId="19375"/>
    <cellStyle name="40% - Accent1 2 5 2 3 3 2" xfId="29732"/>
    <cellStyle name="40% - Accent1 2 5 2 3 4" xfId="29733"/>
    <cellStyle name="40% - Accent1 2 5 2 4" xfId="7810"/>
    <cellStyle name="40% - Accent1 2 5 2 4 2" xfId="29734"/>
    <cellStyle name="40% - Accent1 2 5 2 5" xfId="3729"/>
    <cellStyle name="40% - Accent1 2 5 2 5 2" xfId="29735"/>
    <cellStyle name="40% - Accent1 2 5 2 6" xfId="10701"/>
    <cellStyle name="40% - Accent1 2 5 2 6 2" xfId="29736"/>
    <cellStyle name="40% - Accent1 2 5 2 7" xfId="16484"/>
    <cellStyle name="40% - Accent1 2 5 2 7 2" xfId="29737"/>
    <cellStyle name="40% - Accent1 2 5 2 8" xfId="29738"/>
    <cellStyle name="40% - Accent1 2 5 3" xfId="1027"/>
    <cellStyle name="40% - Accent1 2 5 3 2" xfId="2731"/>
    <cellStyle name="40% - Accent1 2 5 3 2 2" xfId="10217"/>
    <cellStyle name="40% - Accent1 2 5 3 2 2 2" xfId="15999"/>
    <cellStyle name="40% - Accent1 2 5 3 2 2 2 2" xfId="29739"/>
    <cellStyle name="40% - Accent1 2 5 3 2 2 3" xfId="21782"/>
    <cellStyle name="40% - Accent1 2 5 3 2 2 3 2" xfId="29740"/>
    <cellStyle name="40% - Accent1 2 5 3 2 2 4" xfId="29741"/>
    <cellStyle name="40% - Accent1 2 5 3 2 3" xfId="7326"/>
    <cellStyle name="40% - Accent1 2 5 3 2 3 2" xfId="29742"/>
    <cellStyle name="40% - Accent1 2 5 3 2 4" xfId="13108"/>
    <cellStyle name="40% - Accent1 2 5 3 2 4 2" xfId="29743"/>
    <cellStyle name="40% - Accent1 2 5 3 2 5" xfId="18891"/>
    <cellStyle name="40% - Accent1 2 5 3 2 5 2" xfId="29744"/>
    <cellStyle name="40% - Accent1 2 5 3 2 6" xfId="29745"/>
    <cellStyle name="40% - Accent1 2 5 3 3" xfId="5623"/>
    <cellStyle name="40% - Accent1 2 5 3 3 2" xfId="14297"/>
    <cellStyle name="40% - Accent1 2 5 3 3 2 2" xfId="29746"/>
    <cellStyle name="40% - Accent1 2 5 3 3 3" xfId="20080"/>
    <cellStyle name="40% - Accent1 2 5 3 3 3 2" xfId="29747"/>
    <cellStyle name="40% - Accent1 2 5 3 3 4" xfId="29748"/>
    <cellStyle name="40% - Accent1 2 5 3 4" xfId="8515"/>
    <cellStyle name="40% - Accent1 2 5 3 4 2" xfId="29749"/>
    <cellStyle name="40% - Accent1 2 5 3 5" xfId="4434"/>
    <cellStyle name="40% - Accent1 2 5 3 5 2" xfId="29750"/>
    <cellStyle name="40% - Accent1 2 5 3 6" xfId="11406"/>
    <cellStyle name="40% - Accent1 2 5 3 6 2" xfId="29751"/>
    <cellStyle name="40% - Accent1 2 5 3 7" xfId="17189"/>
    <cellStyle name="40% - Accent1 2 5 3 7 2" xfId="29752"/>
    <cellStyle name="40% - Accent1 2 5 3 8" xfId="29753"/>
    <cellStyle name="40% - Accent1 2 5 4" xfId="2025"/>
    <cellStyle name="40% - Accent1 2 5 4 2" xfId="6620"/>
    <cellStyle name="40% - Accent1 2 5 4 2 2" xfId="15293"/>
    <cellStyle name="40% - Accent1 2 5 4 2 2 2" xfId="29754"/>
    <cellStyle name="40% - Accent1 2 5 4 2 3" xfId="21076"/>
    <cellStyle name="40% - Accent1 2 5 4 2 3 2" xfId="29755"/>
    <cellStyle name="40% - Accent1 2 5 4 2 4" xfId="29756"/>
    <cellStyle name="40% - Accent1 2 5 4 3" xfId="9511"/>
    <cellStyle name="40% - Accent1 2 5 4 3 2" xfId="29757"/>
    <cellStyle name="40% - Accent1 2 5 4 4" xfId="3728"/>
    <cellStyle name="40% - Accent1 2 5 4 4 2" xfId="29758"/>
    <cellStyle name="40% - Accent1 2 5 4 5" xfId="12402"/>
    <cellStyle name="40% - Accent1 2 5 4 5 2" xfId="29759"/>
    <cellStyle name="40% - Accent1 2 5 4 6" xfId="18185"/>
    <cellStyle name="40% - Accent1 2 5 4 6 2" xfId="29760"/>
    <cellStyle name="40% - Accent1 2 5 4 7" xfId="29761"/>
    <cellStyle name="40% - Accent1 2 5 5" xfId="1498"/>
    <cellStyle name="40% - Accent1 2 5 5 2" xfId="8984"/>
    <cellStyle name="40% - Accent1 2 5 5 2 2" xfId="14766"/>
    <cellStyle name="40% - Accent1 2 5 5 2 2 2" xfId="29762"/>
    <cellStyle name="40% - Accent1 2 5 5 2 3" xfId="20549"/>
    <cellStyle name="40% - Accent1 2 5 5 2 3 2" xfId="29763"/>
    <cellStyle name="40% - Accent1 2 5 5 2 4" xfId="29764"/>
    <cellStyle name="40% - Accent1 2 5 5 3" xfId="6093"/>
    <cellStyle name="40% - Accent1 2 5 5 3 2" xfId="29765"/>
    <cellStyle name="40% - Accent1 2 5 5 4" xfId="11875"/>
    <cellStyle name="40% - Accent1 2 5 5 4 2" xfId="29766"/>
    <cellStyle name="40% - Accent1 2 5 5 5" xfId="17658"/>
    <cellStyle name="40% - Accent1 2 5 5 5 2" xfId="29767"/>
    <cellStyle name="40% - Accent1 2 5 5 6" xfId="29768"/>
    <cellStyle name="40% - Accent1 2 5 6" xfId="4917"/>
    <cellStyle name="40% - Accent1 2 5 6 2" xfId="13591"/>
    <cellStyle name="40% - Accent1 2 5 6 2 2" xfId="29769"/>
    <cellStyle name="40% - Accent1 2 5 6 3" xfId="19374"/>
    <cellStyle name="40% - Accent1 2 5 6 3 2" xfId="29770"/>
    <cellStyle name="40% - Accent1 2 5 6 4" xfId="29771"/>
    <cellStyle name="40% - Accent1 2 5 7" xfId="7809"/>
    <cellStyle name="40% - Accent1 2 5 7 2" xfId="29772"/>
    <cellStyle name="40% - Accent1 2 5 8" xfId="3201"/>
    <cellStyle name="40% - Accent1 2 5 8 2" xfId="29773"/>
    <cellStyle name="40% - Accent1 2 5 9" xfId="10700"/>
    <cellStyle name="40% - Accent1 2 5 9 2" xfId="29774"/>
    <cellStyle name="40% - Accent1 2 6" xfId="289"/>
    <cellStyle name="40% - Accent1 2 6 10" xfId="16485"/>
    <cellStyle name="40% - Accent1 2 6 10 2" xfId="29775"/>
    <cellStyle name="40% - Accent1 2 6 11" xfId="29776"/>
    <cellStyle name="40% - Accent1 2 6 2" xfId="290"/>
    <cellStyle name="40% - Accent1 2 6 2 2" xfId="2028"/>
    <cellStyle name="40% - Accent1 2 6 2 2 2" xfId="9514"/>
    <cellStyle name="40% - Accent1 2 6 2 2 2 2" xfId="15296"/>
    <cellStyle name="40% - Accent1 2 6 2 2 2 2 2" xfId="29777"/>
    <cellStyle name="40% - Accent1 2 6 2 2 2 3" xfId="21079"/>
    <cellStyle name="40% - Accent1 2 6 2 2 2 3 2" xfId="29778"/>
    <cellStyle name="40% - Accent1 2 6 2 2 2 4" xfId="29779"/>
    <cellStyle name="40% - Accent1 2 6 2 2 3" xfId="6623"/>
    <cellStyle name="40% - Accent1 2 6 2 2 3 2" xfId="29780"/>
    <cellStyle name="40% - Accent1 2 6 2 2 4" xfId="12405"/>
    <cellStyle name="40% - Accent1 2 6 2 2 4 2" xfId="29781"/>
    <cellStyle name="40% - Accent1 2 6 2 2 5" xfId="18188"/>
    <cellStyle name="40% - Accent1 2 6 2 2 5 2" xfId="29782"/>
    <cellStyle name="40% - Accent1 2 6 2 2 6" xfId="29783"/>
    <cellStyle name="40% - Accent1 2 6 2 3" xfId="4920"/>
    <cellStyle name="40% - Accent1 2 6 2 3 2" xfId="13594"/>
    <cellStyle name="40% - Accent1 2 6 2 3 2 2" xfId="29784"/>
    <cellStyle name="40% - Accent1 2 6 2 3 3" xfId="19377"/>
    <cellStyle name="40% - Accent1 2 6 2 3 3 2" xfId="29785"/>
    <cellStyle name="40% - Accent1 2 6 2 3 4" xfId="29786"/>
    <cellStyle name="40% - Accent1 2 6 2 4" xfId="7812"/>
    <cellStyle name="40% - Accent1 2 6 2 4 2" xfId="29787"/>
    <cellStyle name="40% - Accent1 2 6 2 5" xfId="3731"/>
    <cellStyle name="40% - Accent1 2 6 2 5 2" xfId="29788"/>
    <cellStyle name="40% - Accent1 2 6 2 6" xfId="10703"/>
    <cellStyle name="40% - Accent1 2 6 2 6 2" xfId="29789"/>
    <cellStyle name="40% - Accent1 2 6 2 7" xfId="16486"/>
    <cellStyle name="40% - Accent1 2 6 2 7 2" xfId="29790"/>
    <cellStyle name="40% - Accent1 2 6 2 8" xfId="29791"/>
    <cellStyle name="40% - Accent1 2 6 3" xfId="1028"/>
    <cellStyle name="40% - Accent1 2 6 3 2" xfId="2732"/>
    <cellStyle name="40% - Accent1 2 6 3 2 2" xfId="10218"/>
    <cellStyle name="40% - Accent1 2 6 3 2 2 2" xfId="16000"/>
    <cellStyle name="40% - Accent1 2 6 3 2 2 2 2" xfId="29792"/>
    <cellStyle name="40% - Accent1 2 6 3 2 2 3" xfId="21783"/>
    <cellStyle name="40% - Accent1 2 6 3 2 2 3 2" xfId="29793"/>
    <cellStyle name="40% - Accent1 2 6 3 2 2 4" xfId="29794"/>
    <cellStyle name="40% - Accent1 2 6 3 2 3" xfId="7327"/>
    <cellStyle name="40% - Accent1 2 6 3 2 3 2" xfId="29795"/>
    <cellStyle name="40% - Accent1 2 6 3 2 4" xfId="13109"/>
    <cellStyle name="40% - Accent1 2 6 3 2 4 2" xfId="29796"/>
    <cellStyle name="40% - Accent1 2 6 3 2 5" xfId="18892"/>
    <cellStyle name="40% - Accent1 2 6 3 2 5 2" xfId="29797"/>
    <cellStyle name="40% - Accent1 2 6 3 2 6" xfId="29798"/>
    <cellStyle name="40% - Accent1 2 6 3 3" xfId="5624"/>
    <cellStyle name="40% - Accent1 2 6 3 3 2" xfId="14298"/>
    <cellStyle name="40% - Accent1 2 6 3 3 2 2" xfId="29799"/>
    <cellStyle name="40% - Accent1 2 6 3 3 3" xfId="20081"/>
    <cellStyle name="40% - Accent1 2 6 3 3 3 2" xfId="29800"/>
    <cellStyle name="40% - Accent1 2 6 3 3 4" xfId="29801"/>
    <cellStyle name="40% - Accent1 2 6 3 4" xfId="8516"/>
    <cellStyle name="40% - Accent1 2 6 3 4 2" xfId="29802"/>
    <cellStyle name="40% - Accent1 2 6 3 5" xfId="4435"/>
    <cellStyle name="40% - Accent1 2 6 3 5 2" xfId="29803"/>
    <cellStyle name="40% - Accent1 2 6 3 6" xfId="11407"/>
    <cellStyle name="40% - Accent1 2 6 3 6 2" xfId="29804"/>
    <cellStyle name="40% - Accent1 2 6 3 7" xfId="17190"/>
    <cellStyle name="40% - Accent1 2 6 3 7 2" xfId="29805"/>
    <cellStyle name="40% - Accent1 2 6 3 8" xfId="29806"/>
    <cellStyle name="40% - Accent1 2 6 4" xfId="2027"/>
    <cellStyle name="40% - Accent1 2 6 4 2" xfId="6622"/>
    <cellStyle name="40% - Accent1 2 6 4 2 2" xfId="15295"/>
    <cellStyle name="40% - Accent1 2 6 4 2 2 2" xfId="29807"/>
    <cellStyle name="40% - Accent1 2 6 4 2 3" xfId="21078"/>
    <cellStyle name="40% - Accent1 2 6 4 2 3 2" xfId="29808"/>
    <cellStyle name="40% - Accent1 2 6 4 2 4" xfId="29809"/>
    <cellStyle name="40% - Accent1 2 6 4 3" xfId="9513"/>
    <cellStyle name="40% - Accent1 2 6 4 3 2" xfId="29810"/>
    <cellStyle name="40% - Accent1 2 6 4 4" xfId="3730"/>
    <cellStyle name="40% - Accent1 2 6 4 4 2" xfId="29811"/>
    <cellStyle name="40% - Accent1 2 6 4 5" xfId="12404"/>
    <cellStyle name="40% - Accent1 2 6 4 5 2" xfId="29812"/>
    <cellStyle name="40% - Accent1 2 6 4 6" xfId="18187"/>
    <cellStyle name="40% - Accent1 2 6 4 6 2" xfId="29813"/>
    <cellStyle name="40% - Accent1 2 6 4 7" xfId="29814"/>
    <cellStyle name="40% - Accent1 2 6 5" xfId="1499"/>
    <cellStyle name="40% - Accent1 2 6 5 2" xfId="8985"/>
    <cellStyle name="40% - Accent1 2 6 5 2 2" xfId="14767"/>
    <cellStyle name="40% - Accent1 2 6 5 2 2 2" xfId="29815"/>
    <cellStyle name="40% - Accent1 2 6 5 2 3" xfId="20550"/>
    <cellStyle name="40% - Accent1 2 6 5 2 3 2" xfId="29816"/>
    <cellStyle name="40% - Accent1 2 6 5 2 4" xfId="29817"/>
    <cellStyle name="40% - Accent1 2 6 5 3" xfId="6094"/>
    <cellStyle name="40% - Accent1 2 6 5 3 2" xfId="29818"/>
    <cellStyle name="40% - Accent1 2 6 5 4" xfId="11876"/>
    <cellStyle name="40% - Accent1 2 6 5 4 2" xfId="29819"/>
    <cellStyle name="40% - Accent1 2 6 5 5" xfId="17659"/>
    <cellStyle name="40% - Accent1 2 6 5 5 2" xfId="29820"/>
    <cellStyle name="40% - Accent1 2 6 5 6" xfId="29821"/>
    <cellStyle name="40% - Accent1 2 6 6" xfId="4919"/>
    <cellStyle name="40% - Accent1 2 6 6 2" xfId="13593"/>
    <cellStyle name="40% - Accent1 2 6 6 2 2" xfId="29822"/>
    <cellStyle name="40% - Accent1 2 6 6 3" xfId="19376"/>
    <cellStyle name="40% - Accent1 2 6 6 3 2" xfId="29823"/>
    <cellStyle name="40% - Accent1 2 6 6 4" xfId="29824"/>
    <cellStyle name="40% - Accent1 2 6 7" xfId="7811"/>
    <cellStyle name="40% - Accent1 2 6 7 2" xfId="29825"/>
    <cellStyle name="40% - Accent1 2 6 8" xfId="3202"/>
    <cellStyle name="40% - Accent1 2 6 8 2" xfId="29826"/>
    <cellStyle name="40% - Accent1 2 6 9" xfId="10702"/>
    <cellStyle name="40% - Accent1 2 6 9 2" xfId="29827"/>
    <cellStyle name="40% - Accent1 2 7" xfId="291"/>
    <cellStyle name="40% - Accent1 2 7 2" xfId="2029"/>
    <cellStyle name="40% - Accent1 2 7 2 2" xfId="6624"/>
    <cellStyle name="40% - Accent1 2 7 2 2 2" xfId="15297"/>
    <cellStyle name="40% - Accent1 2 7 2 2 2 2" xfId="29828"/>
    <cellStyle name="40% - Accent1 2 7 2 2 3" xfId="21080"/>
    <cellStyle name="40% - Accent1 2 7 2 2 3 2" xfId="29829"/>
    <cellStyle name="40% - Accent1 2 7 2 2 4" xfId="29830"/>
    <cellStyle name="40% - Accent1 2 7 2 3" xfId="9515"/>
    <cellStyle name="40% - Accent1 2 7 2 3 2" xfId="29831"/>
    <cellStyle name="40% - Accent1 2 7 2 4" xfId="3732"/>
    <cellStyle name="40% - Accent1 2 7 2 4 2" xfId="29832"/>
    <cellStyle name="40% - Accent1 2 7 2 5" xfId="12406"/>
    <cellStyle name="40% - Accent1 2 7 2 5 2" xfId="29833"/>
    <cellStyle name="40% - Accent1 2 7 2 6" xfId="18189"/>
    <cellStyle name="40% - Accent1 2 7 2 6 2" xfId="29834"/>
    <cellStyle name="40% - Accent1 2 7 2 7" xfId="29835"/>
    <cellStyle name="40% - Accent1 2 7 3" xfId="1480"/>
    <cellStyle name="40% - Accent1 2 7 3 2" xfId="8966"/>
    <cellStyle name="40% - Accent1 2 7 3 2 2" xfId="14748"/>
    <cellStyle name="40% - Accent1 2 7 3 2 2 2" xfId="29836"/>
    <cellStyle name="40% - Accent1 2 7 3 2 3" xfId="20531"/>
    <cellStyle name="40% - Accent1 2 7 3 2 3 2" xfId="29837"/>
    <cellStyle name="40% - Accent1 2 7 3 2 4" xfId="29838"/>
    <cellStyle name="40% - Accent1 2 7 3 3" xfId="6075"/>
    <cellStyle name="40% - Accent1 2 7 3 3 2" xfId="29839"/>
    <cellStyle name="40% - Accent1 2 7 3 4" xfId="11857"/>
    <cellStyle name="40% - Accent1 2 7 3 4 2" xfId="29840"/>
    <cellStyle name="40% - Accent1 2 7 3 5" xfId="17640"/>
    <cellStyle name="40% - Accent1 2 7 3 5 2" xfId="29841"/>
    <cellStyle name="40% - Accent1 2 7 3 6" xfId="29842"/>
    <cellStyle name="40% - Accent1 2 7 4" xfId="4921"/>
    <cellStyle name="40% - Accent1 2 7 4 2" xfId="13595"/>
    <cellStyle name="40% - Accent1 2 7 4 2 2" xfId="29843"/>
    <cellStyle name="40% - Accent1 2 7 4 3" xfId="19378"/>
    <cellStyle name="40% - Accent1 2 7 4 3 2" xfId="29844"/>
    <cellStyle name="40% - Accent1 2 7 4 4" xfId="29845"/>
    <cellStyle name="40% - Accent1 2 7 5" xfId="7813"/>
    <cellStyle name="40% - Accent1 2 7 5 2" xfId="29846"/>
    <cellStyle name="40% - Accent1 2 7 6" xfId="3183"/>
    <cellStyle name="40% - Accent1 2 7 6 2" xfId="29847"/>
    <cellStyle name="40% - Accent1 2 7 7" xfId="10704"/>
    <cellStyle name="40% - Accent1 2 7 7 2" xfId="29848"/>
    <cellStyle name="40% - Accent1 2 7 8" xfId="16487"/>
    <cellStyle name="40% - Accent1 2 7 8 2" xfId="29849"/>
    <cellStyle name="40% - Accent1 2 7 9" xfId="29850"/>
    <cellStyle name="40% - Accent1 2 8" xfId="849"/>
    <cellStyle name="40% - Accent1 2 8 2" xfId="2555"/>
    <cellStyle name="40% - Accent1 2 8 2 2" xfId="10041"/>
    <cellStyle name="40% - Accent1 2 8 2 2 2" xfId="15823"/>
    <cellStyle name="40% - Accent1 2 8 2 2 2 2" xfId="29851"/>
    <cellStyle name="40% - Accent1 2 8 2 2 3" xfId="21606"/>
    <cellStyle name="40% - Accent1 2 8 2 2 3 2" xfId="29852"/>
    <cellStyle name="40% - Accent1 2 8 2 2 4" xfId="29853"/>
    <cellStyle name="40% - Accent1 2 8 2 3" xfId="7150"/>
    <cellStyle name="40% - Accent1 2 8 2 3 2" xfId="29854"/>
    <cellStyle name="40% - Accent1 2 8 2 4" xfId="12932"/>
    <cellStyle name="40% - Accent1 2 8 2 4 2" xfId="29855"/>
    <cellStyle name="40% - Accent1 2 8 2 5" xfId="18715"/>
    <cellStyle name="40% - Accent1 2 8 2 5 2" xfId="29856"/>
    <cellStyle name="40% - Accent1 2 8 2 6" xfId="29857"/>
    <cellStyle name="40% - Accent1 2 8 3" xfId="5447"/>
    <cellStyle name="40% - Accent1 2 8 3 2" xfId="14121"/>
    <cellStyle name="40% - Accent1 2 8 3 2 2" xfId="29858"/>
    <cellStyle name="40% - Accent1 2 8 3 3" xfId="19904"/>
    <cellStyle name="40% - Accent1 2 8 3 3 2" xfId="29859"/>
    <cellStyle name="40% - Accent1 2 8 3 4" xfId="29860"/>
    <cellStyle name="40% - Accent1 2 8 4" xfId="8339"/>
    <cellStyle name="40% - Accent1 2 8 4 2" xfId="29861"/>
    <cellStyle name="40% - Accent1 2 8 5" xfId="4258"/>
    <cellStyle name="40% - Accent1 2 8 5 2" xfId="29862"/>
    <cellStyle name="40% - Accent1 2 8 6" xfId="11230"/>
    <cellStyle name="40% - Accent1 2 8 6 2" xfId="29863"/>
    <cellStyle name="40% - Accent1 2 8 7" xfId="17013"/>
    <cellStyle name="40% - Accent1 2 8 7 2" xfId="29864"/>
    <cellStyle name="40% - Accent1 2 8 8" xfId="29865"/>
    <cellStyle name="40% - Accent1 2 9" xfId="1990"/>
    <cellStyle name="40% - Accent1 2 9 2" xfId="6585"/>
    <cellStyle name="40% - Accent1 2 9 2 2" xfId="15258"/>
    <cellStyle name="40% - Accent1 2 9 2 2 2" xfId="29866"/>
    <cellStyle name="40% - Accent1 2 9 2 3" xfId="21041"/>
    <cellStyle name="40% - Accent1 2 9 2 3 2" xfId="29867"/>
    <cellStyle name="40% - Accent1 2 9 2 4" xfId="29868"/>
    <cellStyle name="40% - Accent1 2 9 3" xfId="9476"/>
    <cellStyle name="40% - Accent1 2 9 3 2" xfId="29869"/>
    <cellStyle name="40% - Accent1 2 9 4" xfId="3693"/>
    <cellStyle name="40% - Accent1 2 9 4 2" xfId="29870"/>
    <cellStyle name="40% - Accent1 2 9 5" xfId="12367"/>
    <cellStyle name="40% - Accent1 2 9 5 2" xfId="29871"/>
    <cellStyle name="40% - Accent1 2 9 6" xfId="18150"/>
    <cellStyle name="40% - Accent1 2 9 6 2" xfId="29872"/>
    <cellStyle name="40% - Accent1 2 9 7" xfId="29873"/>
    <cellStyle name="40% - Accent1 3" xfId="1263"/>
    <cellStyle name="40% - Accent1 3 2" xfId="5859"/>
    <cellStyle name="40% - Accent1 3 2 2" xfId="14532"/>
    <cellStyle name="40% - Accent1 3 2 2 2" xfId="29874"/>
    <cellStyle name="40% - Accent1 3 2 3" xfId="20315"/>
    <cellStyle name="40% - Accent1 3 2 3 2" xfId="29875"/>
    <cellStyle name="40% - Accent1 3 2 4" xfId="29876"/>
    <cellStyle name="40% - Accent1 3 3" xfId="8750"/>
    <cellStyle name="40% - Accent1 3 3 2" xfId="29877"/>
    <cellStyle name="40% - Accent1 3 4" xfId="2967"/>
    <cellStyle name="40% - Accent1 3 4 2" xfId="29878"/>
    <cellStyle name="40% - Accent1 3 5" xfId="11641"/>
    <cellStyle name="40% - Accent1 3 5 2" xfId="29879"/>
    <cellStyle name="40% - Accent1 3 6" xfId="17424"/>
    <cellStyle name="40% - Accent1 3 6 2" xfId="29880"/>
    <cellStyle name="40% - Accent1 3 7" xfId="29881"/>
    <cellStyle name="40% - Accent1 4" xfId="2531"/>
    <cellStyle name="40% - Accent1 4 2" xfId="7126"/>
    <cellStyle name="40% - Accent1 4 2 2" xfId="15799"/>
    <cellStyle name="40% - Accent1 4 2 2 2" xfId="29882"/>
    <cellStyle name="40% - Accent1 4 2 3" xfId="21582"/>
    <cellStyle name="40% - Accent1 4 2 3 2" xfId="29883"/>
    <cellStyle name="40% - Accent1 4 2 4" xfId="29884"/>
    <cellStyle name="40% - Accent1 4 3" xfId="10017"/>
    <cellStyle name="40% - Accent1 4 3 2" xfId="29885"/>
    <cellStyle name="40% - Accent1 4 4" xfId="4234"/>
    <cellStyle name="40% - Accent1 4 4 2" xfId="29886"/>
    <cellStyle name="40% - Accent1 4 5" xfId="12908"/>
    <cellStyle name="40% - Accent1 4 5 2" xfId="29887"/>
    <cellStyle name="40% - Accent1 4 6" xfId="18691"/>
    <cellStyle name="40% - Accent1 4 6 2" xfId="29888"/>
    <cellStyle name="40% - Accent1 4 7" xfId="29889"/>
    <cellStyle name="40% - Accent1 5" xfId="1233"/>
    <cellStyle name="40% - Accent1 5 2" xfId="8720"/>
    <cellStyle name="40% - Accent1 5 2 2" xfId="14502"/>
    <cellStyle name="40% - Accent1 5 2 2 2" xfId="29890"/>
    <cellStyle name="40% - Accent1 5 2 3" xfId="20285"/>
    <cellStyle name="40% - Accent1 5 2 3 2" xfId="29891"/>
    <cellStyle name="40% - Accent1 5 2 4" xfId="29892"/>
    <cellStyle name="40% - Accent1 5 3" xfId="5829"/>
    <cellStyle name="40% - Accent1 5 3 2" xfId="29893"/>
    <cellStyle name="40% - Accent1 5 4" xfId="11611"/>
    <cellStyle name="40% - Accent1 5 4 2" xfId="29894"/>
    <cellStyle name="40% - Accent1 5 5" xfId="17394"/>
    <cellStyle name="40% - Accent1 5 5 2" xfId="29895"/>
    <cellStyle name="40% - Accent1 5 6" xfId="29896"/>
    <cellStyle name="40% - Accent1 6" xfId="5423"/>
    <cellStyle name="40% - Accent1 6 2" xfId="14097"/>
    <cellStyle name="40% - Accent1 6 2 2" xfId="29897"/>
    <cellStyle name="40% - Accent1 6 3" xfId="19880"/>
    <cellStyle name="40% - Accent1 6 3 2" xfId="29898"/>
    <cellStyle name="40% - Accent1 6 4" xfId="29899"/>
    <cellStyle name="40% - Accent1 7" xfId="8315"/>
    <cellStyle name="40% - Accent1 7 2" xfId="29900"/>
    <cellStyle name="40% - Accent1 8" xfId="2937"/>
    <cellStyle name="40% - Accent1 8 2" xfId="29901"/>
    <cellStyle name="40% - Accent1 9" xfId="11206"/>
    <cellStyle name="40% - Accent1 9 2" xfId="29902"/>
    <cellStyle name="40% - Accent2" xfId="817" builtinId="35" customBuiltin="1"/>
    <cellStyle name="40% - Accent2 10" xfId="16991"/>
    <cellStyle name="40% - Accent2 10 2" xfId="29903"/>
    <cellStyle name="40% - Accent2 11" xfId="29904"/>
    <cellStyle name="40% - Accent2 2" xfId="292"/>
    <cellStyle name="40% - Accent2 2 10" xfId="1255"/>
    <cellStyle name="40% - Accent2 2 10 2" xfId="8742"/>
    <cellStyle name="40% - Accent2 2 10 2 2" xfId="14524"/>
    <cellStyle name="40% - Accent2 2 10 2 2 2" xfId="29905"/>
    <cellStyle name="40% - Accent2 2 10 2 3" xfId="20307"/>
    <cellStyle name="40% - Accent2 2 10 2 3 2" xfId="29906"/>
    <cellStyle name="40% - Accent2 2 10 2 4" xfId="29907"/>
    <cellStyle name="40% - Accent2 2 10 3" xfId="5851"/>
    <cellStyle name="40% - Accent2 2 10 3 2" xfId="29908"/>
    <cellStyle name="40% - Accent2 2 10 4" xfId="11633"/>
    <cellStyle name="40% - Accent2 2 10 4 2" xfId="29909"/>
    <cellStyle name="40% - Accent2 2 10 5" xfId="17416"/>
    <cellStyle name="40% - Accent2 2 10 5 2" xfId="29910"/>
    <cellStyle name="40% - Accent2 2 10 6" xfId="29911"/>
    <cellStyle name="40% - Accent2 2 11" xfId="4922"/>
    <cellStyle name="40% - Accent2 2 11 2" xfId="13596"/>
    <cellStyle name="40% - Accent2 2 11 2 2" xfId="29912"/>
    <cellStyle name="40% - Accent2 2 11 3" xfId="19379"/>
    <cellStyle name="40% - Accent2 2 11 3 2" xfId="29913"/>
    <cellStyle name="40% - Accent2 2 11 4" xfId="29914"/>
    <cellStyle name="40% - Accent2 2 12" xfId="7814"/>
    <cellStyle name="40% - Accent2 2 12 2" xfId="29915"/>
    <cellStyle name="40% - Accent2 2 13" xfId="2959"/>
    <cellStyle name="40% - Accent2 2 13 2" xfId="29916"/>
    <cellStyle name="40% - Accent2 2 14" xfId="10705"/>
    <cellStyle name="40% - Accent2 2 14 2" xfId="29917"/>
    <cellStyle name="40% - Accent2 2 15" xfId="16488"/>
    <cellStyle name="40% - Accent2 2 15 2" xfId="29918"/>
    <cellStyle name="40% - Accent2 2 16" xfId="29919"/>
    <cellStyle name="40% - Accent2 2 2" xfId="293"/>
    <cellStyle name="40% - Accent2 2 2 10" xfId="4923"/>
    <cellStyle name="40% - Accent2 2 2 10 2" xfId="13597"/>
    <cellStyle name="40% - Accent2 2 2 10 2 2" xfId="29920"/>
    <cellStyle name="40% - Accent2 2 2 10 3" xfId="19380"/>
    <cellStyle name="40% - Accent2 2 2 10 3 2" xfId="29921"/>
    <cellStyle name="40% - Accent2 2 2 10 4" xfId="29922"/>
    <cellStyle name="40% - Accent2 2 2 11" xfId="7815"/>
    <cellStyle name="40% - Accent2 2 2 11 2" xfId="29923"/>
    <cellStyle name="40% - Accent2 2 2 12" xfId="3014"/>
    <cellStyle name="40% - Accent2 2 2 12 2" xfId="29924"/>
    <cellStyle name="40% - Accent2 2 2 13" xfId="10706"/>
    <cellStyle name="40% - Accent2 2 2 13 2" xfId="29925"/>
    <cellStyle name="40% - Accent2 2 2 14" xfId="16489"/>
    <cellStyle name="40% - Accent2 2 2 14 2" xfId="29926"/>
    <cellStyle name="40% - Accent2 2 2 15" xfId="29927"/>
    <cellStyle name="40% - Accent2 2 2 2" xfId="294"/>
    <cellStyle name="40% - Accent2 2 2 2 10" xfId="7816"/>
    <cellStyle name="40% - Accent2 2 2 2 10 2" xfId="29928"/>
    <cellStyle name="40% - Accent2 2 2 2 11" xfId="3015"/>
    <cellStyle name="40% - Accent2 2 2 2 11 2" xfId="29929"/>
    <cellStyle name="40% - Accent2 2 2 2 12" xfId="10707"/>
    <cellStyle name="40% - Accent2 2 2 2 12 2" xfId="29930"/>
    <cellStyle name="40% - Accent2 2 2 2 13" xfId="16490"/>
    <cellStyle name="40% - Accent2 2 2 2 13 2" xfId="29931"/>
    <cellStyle name="40% - Accent2 2 2 2 14" xfId="29932"/>
    <cellStyle name="40% - Accent2 2 2 2 2" xfId="295"/>
    <cellStyle name="40% - Accent2 2 2 2 2 10" xfId="10708"/>
    <cellStyle name="40% - Accent2 2 2 2 2 10 2" xfId="29933"/>
    <cellStyle name="40% - Accent2 2 2 2 2 11" xfId="16491"/>
    <cellStyle name="40% - Accent2 2 2 2 2 11 2" xfId="29934"/>
    <cellStyle name="40% - Accent2 2 2 2 2 12" xfId="29935"/>
    <cellStyle name="40% - Accent2 2 2 2 2 2" xfId="296"/>
    <cellStyle name="40% - Accent2 2 2 2 2 2 10" xfId="16492"/>
    <cellStyle name="40% - Accent2 2 2 2 2 2 10 2" xfId="29936"/>
    <cellStyle name="40% - Accent2 2 2 2 2 2 11" xfId="29937"/>
    <cellStyle name="40% - Accent2 2 2 2 2 2 2" xfId="297"/>
    <cellStyle name="40% - Accent2 2 2 2 2 2 2 2" xfId="2035"/>
    <cellStyle name="40% - Accent2 2 2 2 2 2 2 2 2" xfId="9521"/>
    <cellStyle name="40% - Accent2 2 2 2 2 2 2 2 2 2" xfId="15303"/>
    <cellStyle name="40% - Accent2 2 2 2 2 2 2 2 2 2 2" xfId="29938"/>
    <cellStyle name="40% - Accent2 2 2 2 2 2 2 2 2 3" xfId="21086"/>
    <cellStyle name="40% - Accent2 2 2 2 2 2 2 2 2 3 2" xfId="29939"/>
    <cellStyle name="40% - Accent2 2 2 2 2 2 2 2 2 4" xfId="29940"/>
    <cellStyle name="40% - Accent2 2 2 2 2 2 2 2 3" xfId="6630"/>
    <cellStyle name="40% - Accent2 2 2 2 2 2 2 2 3 2" xfId="29941"/>
    <cellStyle name="40% - Accent2 2 2 2 2 2 2 2 4" xfId="12412"/>
    <cellStyle name="40% - Accent2 2 2 2 2 2 2 2 4 2" xfId="29942"/>
    <cellStyle name="40% - Accent2 2 2 2 2 2 2 2 5" xfId="18195"/>
    <cellStyle name="40% - Accent2 2 2 2 2 2 2 2 5 2" xfId="29943"/>
    <cellStyle name="40% - Accent2 2 2 2 2 2 2 2 6" xfId="29944"/>
    <cellStyle name="40% - Accent2 2 2 2 2 2 2 3" xfId="4927"/>
    <cellStyle name="40% - Accent2 2 2 2 2 2 2 3 2" xfId="13601"/>
    <cellStyle name="40% - Accent2 2 2 2 2 2 2 3 2 2" xfId="29945"/>
    <cellStyle name="40% - Accent2 2 2 2 2 2 2 3 3" xfId="19384"/>
    <cellStyle name="40% - Accent2 2 2 2 2 2 2 3 3 2" xfId="29946"/>
    <cellStyle name="40% - Accent2 2 2 2 2 2 2 3 4" xfId="29947"/>
    <cellStyle name="40% - Accent2 2 2 2 2 2 2 4" xfId="7819"/>
    <cellStyle name="40% - Accent2 2 2 2 2 2 2 4 2" xfId="29948"/>
    <cellStyle name="40% - Accent2 2 2 2 2 2 2 5" xfId="3738"/>
    <cellStyle name="40% - Accent2 2 2 2 2 2 2 5 2" xfId="29949"/>
    <cellStyle name="40% - Accent2 2 2 2 2 2 2 6" xfId="10710"/>
    <cellStyle name="40% - Accent2 2 2 2 2 2 2 6 2" xfId="29950"/>
    <cellStyle name="40% - Accent2 2 2 2 2 2 2 7" xfId="16493"/>
    <cellStyle name="40% - Accent2 2 2 2 2 2 2 7 2" xfId="29951"/>
    <cellStyle name="40% - Accent2 2 2 2 2 2 2 8" xfId="29952"/>
    <cellStyle name="40% - Accent2 2 2 2 2 2 3" xfId="1030"/>
    <cellStyle name="40% - Accent2 2 2 2 2 2 3 2" xfId="2734"/>
    <cellStyle name="40% - Accent2 2 2 2 2 2 3 2 2" xfId="10220"/>
    <cellStyle name="40% - Accent2 2 2 2 2 2 3 2 2 2" xfId="16002"/>
    <cellStyle name="40% - Accent2 2 2 2 2 2 3 2 2 2 2" xfId="29953"/>
    <cellStyle name="40% - Accent2 2 2 2 2 2 3 2 2 3" xfId="21785"/>
    <cellStyle name="40% - Accent2 2 2 2 2 2 3 2 2 3 2" xfId="29954"/>
    <cellStyle name="40% - Accent2 2 2 2 2 2 3 2 2 4" xfId="29955"/>
    <cellStyle name="40% - Accent2 2 2 2 2 2 3 2 3" xfId="7329"/>
    <cellStyle name="40% - Accent2 2 2 2 2 2 3 2 3 2" xfId="29956"/>
    <cellStyle name="40% - Accent2 2 2 2 2 2 3 2 4" xfId="13111"/>
    <cellStyle name="40% - Accent2 2 2 2 2 2 3 2 4 2" xfId="29957"/>
    <cellStyle name="40% - Accent2 2 2 2 2 2 3 2 5" xfId="18894"/>
    <cellStyle name="40% - Accent2 2 2 2 2 2 3 2 5 2" xfId="29958"/>
    <cellStyle name="40% - Accent2 2 2 2 2 2 3 2 6" xfId="29959"/>
    <cellStyle name="40% - Accent2 2 2 2 2 2 3 3" xfId="5626"/>
    <cellStyle name="40% - Accent2 2 2 2 2 2 3 3 2" xfId="14300"/>
    <cellStyle name="40% - Accent2 2 2 2 2 2 3 3 2 2" xfId="29960"/>
    <cellStyle name="40% - Accent2 2 2 2 2 2 3 3 3" xfId="20083"/>
    <cellStyle name="40% - Accent2 2 2 2 2 2 3 3 3 2" xfId="29961"/>
    <cellStyle name="40% - Accent2 2 2 2 2 2 3 3 4" xfId="29962"/>
    <cellStyle name="40% - Accent2 2 2 2 2 2 3 4" xfId="8518"/>
    <cellStyle name="40% - Accent2 2 2 2 2 2 3 4 2" xfId="29963"/>
    <cellStyle name="40% - Accent2 2 2 2 2 2 3 5" xfId="4437"/>
    <cellStyle name="40% - Accent2 2 2 2 2 2 3 5 2" xfId="29964"/>
    <cellStyle name="40% - Accent2 2 2 2 2 2 3 6" xfId="11409"/>
    <cellStyle name="40% - Accent2 2 2 2 2 2 3 6 2" xfId="29965"/>
    <cellStyle name="40% - Accent2 2 2 2 2 2 3 7" xfId="17192"/>
    <cellStyle name="40% - Accent2 2 2 2 2 2 3 7 2" xfId="29966"/>
    <cellStyle name="40% - Accent2 2 2 2 2 2 3 8" xfId="29967"/>
    <cellStyle name="40% - Accent2 2 2 2 2 2 4" xfId="2034"/>
    <cellStyle name="40% - Accent2 2 2 2 2 2 4 2" xfId="6629"/>
    <cellStyle name="40% - Accent2 2 2 2 2 2 4 2 2" xfId="15302"/>
    <cellStyle name="40% - Accent2 2 2 2 2 2 4 2 2 2" xfId="29968"/>
    <cellStyle name="40% - Accent2 2 2 2 2 2 4 2 3" xfId="21085"/>
    <cellStyle name="40% - Accent2 2 2 2 2 2 4 2 3 2" xfId="29969"/>
    <cellStyle name="40% - Accent2 2 2 2 2 2 4 2 4" xfId="29970"/>
    <cellStyle name="40% - Accent2 2 2 2 2 2 4 3" xfId="9520"/>
    <cellStyle name="40% - Accent2 2 2 2 2 2 4 3 2" xfId="29971"/>
    <cellStyle name="40% - Accent2 2 2 2 2 2 4 4" xfId="3737"/>
    <cellStyle name="40% - Accent2 2 2 2 2 2 4 4 2" xfId="29972"/>
    <cellStyle name="40% - Accent2 2 2 2 2 2 4 5" xfId="12411"/>
    <cellStyle name="40% - Accent2 2 2 2 2 2 4 5 2" xfId="29973"/>
    <cellStyle name="40% - Accent2 2 2 2 2 2 4 6" xfId="18194"/>
    <cellStyle name="40% - Accent2 2 2 2 2 2 4 6 2" xfId="29974"/>
    <cellStyle name="40% - Accent2 2 2 2 2 2 4 7" xfId="29975"/>
    <cellStyle name="40% - Accent2 2 2 2 2 2 5" xfId="1504"/>
    <cellStyle name="40% - Accent2 2 2 2 2 2 5 2" xfId="8990"/>
    <cellStyle name="40% - Accent2 2 2 2 2 2 5 2 2" xfId="14772"/>
    <cellStyle name="40% - Accent2 2 2 2 2 2 5 2 2 2" xfId="29976"/>
    <cellStyle name="40% - Accent2 2 2 2 2 2 5 2 3" xfId="20555"/>
    <cellStyle name="40% - Accent2 2 2 2 2 2 5 2 3 2" xfId="29977"/>
    <cellStyle name="40% - Accent2 2 2 2 2 2 5 2 4" xfId="29978"/>
    <cellStyle name="40% - Accent2 2 2 2 2 2 5 3" xfId="6099"/>
    <cellStyle name="40% - Accent2 2 2 2 2 2 5 3 2" xfId="29979"/>
    <cellStyle name="40% - Accent2 2 2 2 2 2 5 4" xfId="11881"/>
    <cellStyle name="40% - Accent2 2 2 2 2 2 5 4 2" xfId="29980"/>
    <cellStyle name="40% - Accent2 2 2 2 2 2 5 5" xfId="17664"/>
    <cellStyle name="40% - Accent2 2 2 2 2 2 5 5 2" xfId="29981"/>
    <cellStyle name="40% - Accent2 2 2 2 2 2 5 6" xfId="29982"/>
    <cellStyle name="40% - Accent2 2 2 2 2 2 6" xfId="4926"/>
    <cellStyle name="40% - Accent2 2 2 2 2 2 6 2" xfId="13600"/>
    <cellStyle name="40% - Accent2 2 2 2 2 2 6 2 2" xfId="29983"/>
    <cellStyle name="40% - Accent2 2 2 2 2 2 6 3" xfId="19383"/>
    <cellStyle name="40% - Accent2 2 2 2 2 2 6 3 2" xfId="29984"/>
    <cellStyle name="40% - Accent2 2 2 2 2 2 6 4" xfId="29985"/>
    <cellStyle name="40% - Accent2 2 2 2 2 2 7" xfId="7818"/>
    <cellStyle name="40% - Accent2 2 2 2 2 2 7 2" xfId="29986"/>
    <cellStyle name="40% - Accent2 2 2 2 2 2 8" xfId="3207"/>
    <cellStyle name="40% - Accent2 2 2 2 2 2 8 2" xfId="29987"/>
    <cellStyle name="40% - Accent2 2 2 2 2 2 9" xfId="10709"/>
    <cellStyle name="40% - Accent2 2 2 2 2 2 9 2" xfId="29988"/>
    <cellStyle name="40% - Accent2 2 2 2 2 3" xfId="298"/>
    <cellStyle name="40% - Accent2 2 2 2 2 3 2" xfId="2036"/>
    <cellStyle name="40% - Accent2 2 2 2 2 3 2 2" xfId="9522"/>
    <cellStyle name="40% - Accent2 2 2 2 2 3 2 2 2" xfId="15304"/>
    <cellStyle name="40% - Accent2 2 2 2 2 3 2 2 2 2" xfId="29989"/>
    <cellStyle name="40% - Accent2 2 2 2 2 3 2 2 3" xfId="21087"/>
    <cellStyle name="40% - Accent2 2 2 2 2 3 2 2 3 2" xfId="29990"/>
    <cellStyle name="40% - Accent2 2 2 2 2 3 2 2 4" xfId="29991"/>
    <cellStyle name="40% - Accent2 2 2 2 2 3 2 3" xfId="6631"/>
    <cellStyle name="40% - Accent2 2 2 2 2 3 2 3 2" xfId="29992"/>
    <cellStyle name="40% - Accent2 2 2 2 2 3 2 4" xfId="12413"/>
    <cellStyle name="40% - Accent2 2 2 2 2 3 2 4 2" xfId="29993"/>
    <cellStyle name="40% - Accent2 2 2 2 2 3 2 5" xfId="18196"/>
    <cellStyle name="40% - Accent2 2 2 2 2 3 2 5 2" xfId="29994"/>
    <cellStyle name="40% - Accent2 2 2 2 2 3 2 6" xfId="29995"/>
    <cellStyle name="40% - Accent2 2 2 2 2 3 3" xfId="4928"/>
    <cellStyle name="40% - Accent2 2 2 2 2 3 3 2" xfId="13602"/>
    <cellStyle name="40% - Accent2 2 2 2 2 3 3 2 2" xfId="29996"/>
    <cellStyle name="40% - Accent2 2 2 2 2 3 3 3" xfId="19385"/>
    <cellStyle name="40% - Accent2 2 2 2 2 3 3 3 2" xfId="29997"/>
    <cellStyle name="40% - Accent2 2 2 2 2 3 3 4" xfId="29998"/>
    <cellStyle name="40% - Accent2 2 2 2 2 3 4" xfId="7820"/>
    <cellStyle name="40% - Accent2 2 2 2 2 3 4 2" xfId="29999"/>
    <cellStyle name="40% - Accent2 2 2 2 2 3 5" xfId="3739"/>
    <cellStyle name="40% - Accent2 2 2 2 2 3 5 2" xfId="30000"/>
    <cellStyle name="40% - Accent2 2 2 2 2 3 6" xfId="10711"/>
    <cellStyle name="40% - Accent2 2 2 2 2 3 6 2" xfId="30001"/>
    <cellStyle name="40% - Accent2 2 2 2 2 3 7" xfId="16494"/>
    <cellStyle name="40% - Accent2 2 2 2 2 3 7 2" xfId="30002"/>
    <cellStyle name="40% - Accent2 2 2 2 2 3 8" xfId="30003"/>
    <cellStyle name="40% - Accent2 2 2 2 2 4" xfId="1029"/>
    <cellStyle name="40% - Accent2 2 2 2 2 4 2" xfId="2733"/>
    <cellStyle name="40% - Accent2 2 2 2 2 4 2 2" xfId="10219"/>
    <cellStyle name="40% - Accent2 2 2 2 2 4 2 2 2" xfId="16001"/>
    <cellStyle name="40% - Accent2 2 2 2 2 4 2 2 2 2" xfId="30004"/>
    <cellStyle name="40% - Accent2 2 2 2 2 4 2 2 3" xfId="21784"/>
    <cellStyle name="40% - Accent2 2 2 2 2 4 2 2 3 2" xfId="30005"/>
    <cellStyle name="40% - Accent2 2 2 2 2 4 2 2 4" xfId="30006"/>
    <cellStyle name="40% - Accent2 2 2 2 2 4 2 3" xfId="7328"/>
    <cellStyle name="40% - Accent2 2 2 2 2 4 2 3 2" xfId="30007"/>
    <cellStyle name="40% - Accent2 2 2 2 2 4 2 4" xfId="13110"/>
    <cellStyle name="40% - Accent2 2 2 2 2 4 2 4 2" xfId="30008"/>
    <cellStyle name="40% - Accent2 2 2 2 2 4 2 5" xfId="18893"/>
    <cellStyle name="40% - Accent2 2 2 2 2 4 2 5 2" xfId="30009"/>
    <cellStyle name="40% - Accent2 2 2 2 2 4 2 6" xfId="30010"/>
    <cellStyle name="40% - Accent2 2 2 2 2 4 3" xfId="5625"/>
    <cellStyle name="40% - Accent2 2 2 2 2 4 3 2" xfId="14299"/>
    <cellStyle name="40% - Accent2 2 2 2 2 4 3 2 2" xfId="30011"/>
    <cellStyle name="40% - Accent2 2 2 2 2 4 3 3" xfId="20082"/>
    <cellStyle name="40% - Accent2 2 2 2 2 4 3 3 2" xfId="30012"/>
    <cellStyle name="40% - Accent2 2 2 2 2 4 3 4" xfId="30013"/>
    <cellStyle name="40% - Accent2 2 2 2 2 4 4" xfId="8517"/>
    <cellStyle name="40% - Accent2 2 2 2 2 4 4 2" xfId="30014"/>
    <cellStyle name="40% - Accent2 2 2 2 2 4 5" xfId="4436"/>
    <cellStyle name="40% - Accent2 2 2 2 2 4 5 2" xfId="30015"/>
    <cellStyle name="40% - Accent2 2 2 2 2 4 6" xfId="11408"/>
    <cellStyle name="40% - Accent2 2 2 2 2 4 6 2" xfId="30016"/>
    <cellStyle name="40% - Accent2 2 2 2 2 4 7" xfId="17191"/>
    <cellStyle name="40% - Accent2 2 2 2 2 4 7 2" xfId="30017"/>
    <cellStyle name="40% - Accent2 2 2 2 2 4 8" xfId="30018"/>
    <cellStyle name="40% - Accent2 2 2 2 2 5" xfId="2033"/>
    <cellStyle name="40% - Accent2 2 2 2 2 5 2" xfId="6628"/>
    <cellStyle name="40% - Accent2 2 2 2 2 5 2 2" xfId="15301"/>
    <cellStyle name="40% - Accent2 2 2 2 2 5 2 2 2" xfId="30019"/>
    <cellStyle name="40% - Accent2 2 2 2 2 5 2 3" xfId="21084"/>
    <cellStyle name="40% - Accent2 2 2 2 2 5 2 3 2" xfId="30020"/>
    <cellStyle name="40% - Accent2 2 2 2 2 5 2 4" xfId="30021"/>
    <cellStyle name="40% - Accent2 2 2 2 2 5 3" xfId="9519"/>
    <cellStyle name="40% - Accent2 2 2 2 2 5 3 2" xfId="30022"/>
    <cellStyle name="40% - Accent2 2 2 2 2 5 4" xfId="3736"/>
    <cellStyle name="40% - Accent2 2 2 2 2 5 4 2" xfId="30023"/>
    <cellStyle name="40% - Accent2 2 2 2 2 5 5" xfId="12410"/>
    <cellStyle name="40% - Accent2 2 2 2 2 5 5 2" xfId="30024"/>
    <cellStyle name="40% - Accent2 2 2 2 2 5 6" xfId="18193"/>
    <cellStyle name="40% - Accent2 2 2 2 2 5 6 2" xfId="30025"/>
    <cellStyle name="40% - Accent2 2 2 2 2 5 7" xfId="30026"/>
    <cellStyle name="40% - Accent2 2 2 2 2 6" xfId="1503"/>
    <cellStyle name="40% - Accent2 2 2 2 2 6 2" xfId="8989"/>
    <cellStyle name="40% - Accent2 2 2 2 2 6 2 2" xfId="14771"/>
    <cellStyle name="40% - Accent2 2 2 2 2 6 2 2 2" xfId="30027"/>
    <cellStyle name="40% - Accent2 2 2 2 2 6 2 3" xfId="20554"/>
    <cellStyle name="40% - Accent2 2 2 2 2 6 2 3 2" xfId="30028"/>
    <cellStyle name="40% - Accent2 2 2 2 2 6 2 4" xfId="30029"/>
    <cellStyle name="40% - Accent2 2 2 2 2 6 3" xfId="6098"/>
    <cellStyle name="40% - Accent2 2 2 2 2 6 3 2" xfId="30030"/>
    <cellStyle name="40% - Accent2 2 2 2 2 6 4" xfId="11880"/>
    <cellStyle name="40% - Accent2 2 2 2 2 6 4 2" xfId="30031"/>
    <cellStyle name="40% - Accent2 2 2 2 2 6 5" xfId="17663"/>
    <cellStyle name="40% - Accent2 2 2 2 2 6 5 2" xfId="30032"/>
    <cellStyle name="40% - Accent2 2 2 2 2 6 6" xfId="30033"/>
    <cellStyle name="40% - Accent2 2 2 2 2 7" xfId="4925"/>
    <cellStyle name="40% - Accent2 2 2 2 2 7 2" xfId="13599"/>
    <cellStyle name="40% - Accent2 2 2 2 2 7 2 2" xfId="30034"/>
    <cellStyle name="40% - Accent2 2 2 2 2 7 3" xfId="19382"/>
    <cellStyle name="40% - Accent2 2 2 2 2 7 3 2" xfId="30035"/>
    <cellStyle name="40% - Accent2 2 2 2 2 7 4" xfId="30036"/>
    <cellStyle name="40% - Accent2 2 2 2 2 8" xfId="7817"/>
    <cellStyle name="40% - Accent2 2 2 2 2 8 2" xfId="30037"/>
    <cellStyle name="40% - Accent2 2 2 2 2 9" xfId="3206"/>
    <cellStyle name="40% - Accent2 2 2 2 2 9 2" xfId="30038"/>
    <cellStyle name="40% - Accent2 2 2 2 3" xfId="299"/>
    <cellStyle name="40% - Accent2 2 2 2 3 10" xfId="16495"/>
    <cellStyle name="40% - Accent2 2 2 2 3 10 2" xfId="30039"/>
    <cellStyle name="40% - Accent2 2 2 2 3 11" xfId="30040"/>
    <cellStyle name="40% - Accent2 2 2 2 3 2" xfId="300"/>
    <cellStyle name="40% - Accent2 2 2 2 3 2 2" xfId="2038"/>
    <cellStyle name="40% - Accent2 2 2 2 3 2 2 2" xfId="9524"/>
    <cellStyle name="40% - Accent2 2 2 2 3 2 2 2 2" xfId="15306"/>
    <cellStyle name="40% - Accent2 2 2 2 3 2 2 2 2 2" xfId="30041"/>
    <cellStyle name="40% - Accent2 2 2 2 3 2 2 2 3" xfId="21089"/>
    <cellStyle name="40% - Accent2 2 2 2 3 2 2 2 3 2" xfId="30042"/>
    <cellStyle name="40% - Accent2 2 2 2 3 2 2 2 4" xfId="30043"/>
    <cellStyle name="40% - Accent2 2 2 2 3 2 2 3" xfId="6633"/>
    <cellStyle name="40% - Accent2 2 2 2 3 2 2 3 2" xfId="30044"/>
    <cellStyle name="40% - Accent2 2 2 2 3 2 2 4" xfId="12415"/>
    <cellStyle name="40% - Accent2 2 2 2 3 2 2 4 2" xfId="30045"/>
    <cellStyle name="40% - Accent2 2 2 2 3 2 2 5" xfId="18198"/>
    <cellStyle name="40% - Accent2 2 2 2 3 2 2 5 2" xfId="30046"/>
    <cellStyle name="40% - Accent2 2 2 2 3 2 2 6" xfId="30047"/>
    <cellStyle name="40% - Accent2 2 2 2 3 2 3" xfId="4930"/>
    <cellStyle name="40% - Accent2 2 2 2 3 2 3 2" xfId="13604"/>
    <cellStyle name="40% - Accent2 2 2 2 3 2 3 2 2" xfId="30048"/>
    <cellStyle name="40% - Accent2 2 2 2 3 2 3 3" xfId="19387"/>
    <cellStyle name="40% - Accent2 2 2 2 3 2 3 3 2" xfId="30049"/>
    <cellStyle name="40% - Accent2 2 2 2 3 2 3 4" xfId="30050"/>
    <cellStyle name="40% - Accent2 2 2 2 3 2 4" xfId="7822"/>
    <cellStyle name="40% - Accent2 2 2 2 3 2 4 2" xfId="30051"/>
    <cellStyle name="40% - Accent2 2 2 2 3 2 5" xfId="3741"/>
    <cellStyle name="40% - Accent2 2 2 2 3 2 5 2" xfId="30052"/>
    <cellStyle name="40% - Accent2 2 2 2 3 2 6" xfId="10713"/>
    <cellStyle name="40% - Accent2 2 2 2 3 2 6 2" xfId="30053"/>
    <cellStyle name="40% - Accent2 2 2 2 3 2 7" xfId="16496"/>
    <cellStyle name="40% - Accent2 2 2 2 3 2 7 2" xfId="30054"/>
    <cellStyle name="40% - Accent2 2 2 2 3 2 8" xfId="30055"/>
    <cellStyle name="40% - Accent2 2 2 2 3 3" xfId="1031"/>
    <cellStyle name="40% - Accent2 2 2 2 3 3 2" xfId="2735"/>
    <cellStyle name="40% - Accent2 2 2 2 3 3 2 2" xfId="10221"/>
    <cellStyle name="40% - Accent2 2 2 2 3 3 2 2 2" xfId="16003"/>
    <cellStyle name="40% - Accent2 2 2 2 3 3 2 2 2 2" xfId="30056"/>
    <cellStyle name="40% - Accent2 2 2 2 3 3 2 2 3" xfId="21786"/>
    <cellStyle name="40% - Accent2 2 2 2 3 3 2 2 3 2" xfId="30057"/>
    <cellStyle name="40% - Accent2 2 2 2 3 3 2 2 4" xfId="30058"/>
    <cellStyle name="40% - Accent2 2 2 2 3 3 2 3" xfId="7330"/>
    <cellStyle name="40% - Accent2 2 2 2 3 3 2 3 2" xfId="30059"/>
    <cellStyle name="40% - Accent2 2 2 2 3 3 2 4" xfId="13112"/>
    <cellStyle name="40% - Accent2 2 2 2 3 3 2 4 2" xfId="30060"/>
    <cellStyle name="40% - Accent2 2 2 2 3 3 2 5" xfId="18895"/>
    <cellStyle name="40% - Accent2 2 2 2 3 3 2 5 2" xfId="30061"/>
    <cellStyle name="40% - Accent2 2 2 2 3 3 2 6" xfId="30062"/>
    <cellStyle name="40% - Accent2 2 2 2 3 3 3" xfId="5627"/>
    <cellStyle name="40% - Accent2 2 2 2 3 3 3 2" xfId="14301"/>
    <cellStyle name="40% - Accent2 2 2 2 3 3 3 2 2" xfId="30063"/>
    <cellStyle name="40% - Accent2 2 2 2 3 3 3 3" xfId="20084"/>
    <cellStyle name="40% - Accent2 2 2 2 3 3 3 3 2" xfId="30064"/>
    <cellStyle name="40% - Accent2 2 2 2 3 3 3 4" xfId="30065"/>
    <cellStyle name="40% - Accent2 2 2 2 3 3 4" xfId="8519"/>
    <cellStyle name="40% - Accent2 2 2 2 3 3 4 2" xfId="30066"/>
    <cellStyle name="40% - Accent2 2 2 2 3 3 5" xfId="4438"/>
    <cellStyle name="40% - Accent2 2 2 2 3 3 5 2" xfId="30067"/>
    <cellStyle name="40% - Accent2 2 2 2 3 3 6" xfId="11410"/>
    <cellStyle name="40% - Accent2 2 2 2 3 3 6 2" xfId="30068"/>
    <cellStyle name="40% - Accent2 2 2 2 3 3 7" xfId="17193"/>
    <cellStyle name="40% - Accent2 2 2 2 3 3 7 2" xfId="30069"/>
    <cellStyle name="40% - Accent2 2 2 2 3 3 8" xfId="30070"/>
    <cellStyle name="40% - Accent2 2 2 2 3 4" xfId="2037"/>
    <cellStyle name="40% - Accent2 2 2 2 3 4 2" xfId="6632"/>
    <cellStyle name="40% - Accent2 2 2 2 3 4 2 2" xfId="15305"/>
    <cellStyle name="40% - Accent2 2 2 2 3 4 2 2 2" xfId="30071"/>
    <cellStyle name="40% - Accent2 2 2 2 3 4 2 3" xfId="21088"/>
    <cellStyle name="40% - Accent2 2 2 2 3 4 2 3 2" xfId="30072"/>
    <cellStyle name="40% - Accent2 2 2 2 3 4 2 4" xfId="30073"/>
    <cellStyle name="40% - Accent2 2 2 2 3 4 3" xfId="9523"/>
    <cellStyle name="40% - Accent2 2 2 2 3 4 3 2" xfId="30074"/>
    <cellStyle name="40% - Accent2 2 2 2 3 4 4" xfId="3740"/>
    <cellStyle name="40% - Accent2 2 2 2 3 4 4 2" xfId="30075"/>
    <cellStyle name="40% - Accent2 2 2 2 3 4 5" xfId="12414"/>
    <cellStyle name="40% - Accent2 2 2 2 3 4 5 2" xfId="30076"/>
    <cellStyle name="40% - Accent2 2 2 2 3 4 6" xfId="18197"/>
    <cellStyle name="40% - Accent2 2 2 2 3 4 6 2" xfId="30077"/>
    <cellStyle name="40% - Accent2 2 2 2 3 4 7" xfId="30078"/>
    <cellStyle name="40% - Accent2 2 2 2 3 5" xfId="1505"/>
    <cellStyle name="40% - Accent2 2 2 2 3 5 2" xfId="8991"/>
    <cellStyle name="40% - Accent2 2 2 2 3 5 2 2" xfId="14773"/>
    <cellStyle name="40% - Accent2 2 2 2 3 5 2 2 2" xfId="30079"/>
    <cellStyle name="40% - Accent2 2 2 2 3 5 2 3" xfId="20556"/>
    <cellStyle name="40% - Accent2 2 2 2 3 5 2 3 2" xfId="30080"/>
    <cellStyle name="40% - Accent2 2 2 2 3 5 2 4" xfId="30081"/>
    <cellStyle name="40% - Accent2 2 2 2 3 5 3" xfId="6100"/>
    <cellStyle name="40% - Accent2 2 2 2 3 5 3 2" xfId="30082"/>
    <cellStyle name="40% - Accent2 2 2 2 3 5 4" xfId="11882"/>
    <cellStyle name="40% - Accent2 2 2 2 3 5 4 2" xfId="30083"/>
    <cellStyle name="40% - Accent2 2 2 2 3 5 5" xfId="17665"/>
    <cellStyle name="40% - Accent2 2 2 2 3 5 5 2" xfId="30084"/>
    <cellStyle name="40% - Accent2 2 2 2 3 5 6" xfId="30085"/>
    <cellStyle name="40% - Accent2 2 2 2 3 6" xfId="4929"/>
    <cellStyle name="40% - Accent2 2 2 2 3 6 2" xfId="13603"/>
    <cellStyle name="40% - Accent2 2 2 2 3 6 2 2" xfId="30086"/>
    <cellStyle name="40% - Accent2 2 2 2 3 6 3" xfId="19386"/>
    <cellStyle name="40% - Accent2 2 2 2 3 6 3 2" xfId="30087"/>
    <cellStyle name="40% - Accent2 2 2 2 3 6 4" xfId="30088"/>
    <cellStyle name="40% - Accent2 2 2 2 3 7" xfId="7821"/>
    <cellStyle name="40% - Accent2 2 2 2 3 7 2" xfId="30089"/>
    <cellStyle name="40% - Accent2 2 2 2 3 8" xfId="3208"/>
    <cellStyle name="40% - Accent2 2 2 2 3 8 2" xfId="30090"/>
    <cellStyle name="40% - Accent2 2 2 2 3 9" xfId="10712"/>
    <cellStyle name="40% - Accent2 2 2 2 3 9 2" xfId="30091"/>
    <cellStyle name="40% - Accent2 2 2 2 4" xfId="301"/>
    <cellStyle name="40% - Accent2 2 2 2 4 10" xfId="16497"/>
    <cellStyle name="40% - Accent2 2 2 2 4 10 2" xfId="30092"/>
    <cellStyle name="40% - Accent2 2 2 2 4 11" xfId="30093"/>
    <cellStyle name="40% - Accent2 2 2 2 4 2" xfId="302"/>
    <cellStyle name="40% - Accent2 2 2 2 4 2 2" xfId="2040"/>
    <cellStyle name="40% - Accent2 2 2 2 4 2 2 2" xfId="9526"/>
    <cellStyle name="40% - Accent2 2 2 2 4 2 2 2 2" xfId="15308"/>
    <cellStyle name="40% - Accent2 2 2 2 4 2 2 2 2 2" xfId="30094"/>
    <cellStyle name="40% - Accent2 2 2 2 4 2 2 2 3" xfId="21091"/>
    <cellStyle name="40% - Accent2 2 2 2 4 2 2 2 3 2" xfId="30095"/>
    <cellStyle name="40% - Accent2 2 2 2 4 2 2 2 4" xfId="30096"/>
    <cellStyle name="40% - Accent2 2 2 2 4 2 2 3" xfId="6635"/>
    <cellStyle name="40% - Accent2 2 2 2 4 2 2 3 2" xfId="30097"/>
    <cellStyle name="40% - Accent2 2 2 2 4 2 2 4" xfId="12417"/>
    <cellStyle name="40% - Accent2 2 2 2 4 2 2 4 2" xfId="30098"/>
    <cellStyle name="40% - Accent2 2 2 2 4 2 2 5" xfId="18200"/>
    <cellStyle name="40% - Accent2 2 2 2 4 2 2 5 2" xfId="30099"/>
    <cellStyle name="40% - Accent2 2 2 2 4 2 2 6" xfId="30100"/>
    <cellStyle name="40% - Accent2 2 2 2 4 2 3" xfId="4932"/>
    <cellStyle name="40% - Accent2 2 2 2 4 2 3 2" xfId="13606"/>
    <cellStyle name="40% - Accent2 2 2 2 4 2 3 2 2" xfId="30101"/>
    <cellStyle name="40% - Accent2 2 2 2 4 2 3 3" xfId="19389"/>
    <cellStyle name="40% - Accent2 2 2 2 4 2 3 3 2" xfId="30102"/>
    <cellStyle name="40% - Accent2 2 2 2 4 2 3 4" xfId="30103"/>
    <cellStyle name="40% - Accent2 2 2 2 4 2 4" xfId="7824"/>
    <cellStyle name="40% - Accent2 2 2 2 4 2 4 2" xfId="30104"/>
    <cellStyle name="40% - Accent2 2 2 2 4 2 5" xfId="3743"/>
    <cellStyle name="40% - Accent2 2 2 2 4 2 5 2" xfId="30105"/>
    <cellStyle name="40% - Accent2 2 2 2 4 2 6" xfId="10715"/>
    <cellStyle name="40% - Accent2 2 2 2 4 2 6 2" xfId="30106"/>
    <cellStyle name="40% - Accent2 2 2 2 4 2 7" xfId="16498"/>
    <cellStyle name="40% - Accent2 2 2 2 4 2 7 2" xfId="30107"/>
    <cellStyle name="40% - Accent2 2 2 2 4 2 8" xfId="30108"/>
    <cellStyle name="40% - Accent2 2 2 2 4 3" xfId="1032"/>
    <cellStyle name="40% - Accent2 2 2 2 4 3 2" xfId="2736"/>
    <cellStyle name="40% - Accent2 2 2 2 4 3 2 2" xfId="10222"/>
    <cellStyle name="40% - Accent2 2 2 2 4 3 2 2 2" xfId="16004"/>
    <cellStyle name="40% - Accent2 2 2 2 4 3 2 2 2 2" xfId="30109"/>
    <cellStyle name="40% - Accent2 2 2 2 4 3 2 2 3" xfId="21787"/>
    <cellStyle name="40% - Accent2 2 2 2 4 3 2 2 3 2" xfId="30110"/>
    <cellStyle name="40% - Accent2 2 2 2 4 3 2 2 4" xfId="30111"/>
    <cellStyle name="40% - Accent2 2 2 2 4 3 2 3" xfId="7331"/>
    <cellStyle name="40% - Accent2 2 2 2 4 3 2 3 2" xfId="30112"/>
    <cellStyle name="40% - Accent2 2 2 2 4 3 2 4" xfId="13113"/>
    <cellStyle name="40% - Accent2 2 2 2 4 3 2 4 2" xfId="30113"/>
    <cellStyle name="40% - Accent2 2 2 2 4 3 2 5" xfId="18896"/>
    <cellStyle name="40% - Accent2 2 2 2 4 3 2 5 2" xfId="30114"/>
    <cellStyle name="40% - Accent2 2 2 2 4 3 2 6" xfId="30115"/>
    <cellStyle name="40% - Accent2 2 2 2 4 3 3" xfId="5628"/>
    <cellStyle name="40% - Accent2 2 2 2 4 3 3 2" xfId="14302"/>
    <cellStyle name="40% - Accent2 2 2 2 4 3 3 2 2" xfId="30116"/>
    <cellStyle name="40% - Accent2 2 2 2 4 3 3 3" xfId="20085"/>
    <cellStyle name="40% - Accent2 2 2 2 4 3 3 3 2" xfId="30117"/>
    <cellStyle name="40% - Accent2 2 2 2 4 3 3 4" xfId="30118"/>
    <cellStyle name="40% - Accent2 2 2 2 4 3 4" xfId="8520"/>
    <cellStyle name="40% - Accent2 2 2 2 4 3 4 2" xfId="30119"/>
    <cellStyle name="40% - Accent2 2 2 2 4 3 5" xfId="4439"/>
    <cellStyle name="40% - Accent2 2 2 2 4 3 5 2" xfId="30120"/>
    <cellStyle name="40% - Accent2 2 2 2 4 3 6" xfId="11411"/>
    <cellStyle name="40% - Accent2 2 2 2 4 3 6 2" xfId="30121"/>
    <cellStyle name="40% - Accent2 2 2 2 4 3 7" xfId="17194"/>
    <cellStyle name="40% - Accent2 2 2 2 4 3 7 2" xfId="30122"/>
    <cellStyle name="40% - Accent2 2 2 2 4 3 8" xfId="30123"/>
    <cellStyle name="40% - Accent2 2 2 2 4 4" xfId="2039"/>
    <cellStyle name="40% - Accent2 2 2 2 4 4 2" xfId="6634"/>
    <cellStyle name="40% - Accent2 2 2 2 4 4 2 2" xfId="15307"/>
    <cellStyle name="40% - Accent2 2 2 2 4 4 2 2 2" xfId="30124"/>
    <cellStyle name="40% - Accent2 2 2 2 4 4 2 3" xfId="21090"/>
    <cellStyle name="40% - Accent2 2 2 2 4 4 2 3 2" xfId="30125"/>
    <cellStyle name="40% - Accent2 2 2 2 4 4 2 4" xfId="30126"/>
    <cellStyle name="40% - Accent2 2 2 2 4 4 3" xfId="9525"/>
    <cellStyle name="40% - Accent2 2 2 2 4 4 3 2" xfId="30127"/>
    <cellStyle name="40% - Accent2 2 2 2 4 4 4" xfId="3742"/>
    <cellStyle name="40% - Accent2 2 2 2 4 4 4 2" xfId="30128"/>
    <cellStyle name="40% - Accent2 2 2 2 4 4 5" xfId="12416"/>
    <cellStyle name="40% - Accent2 2 2 2 4 4 5 2" xfId="30129"/>
    <cellStyle name="40% - Accent2 2 2 2 4 4 6" xfId="18199"/>
    <cellStyle name="40% - Accent2 2 2 2 4 4 6 2" xfId="30130"/>
    <cellStyle name="40% - Accent2 2 2 2 4 4 7" xfId="30131"/>
    <cellStyle name="40% - Accent2 2 2 2 4 5" xfId="1506"/>
    <cellStyle name="40% - Accent2 2 2 2 4 5 2" xfId="8992"/>
    <cellStyle name="40% - Accent2 2 2 2 4 5 2 2" xfId="14774"/>
    <cellStyle name="40% - Accent2 2 2 2 4 5 2 2 2" xfId="30132"/>
    <cellStyle name="40% - Accent2 2 2 2 4 5 2 3" xfId="20557"/>
    <cellStyle name="40% - Accent2 2 2 2 4 5 2 3 2" xfId="30133"/>
    <cellStyle name="40% - Accent2 2 2 2 4 5 2 4" xfId="30134"/>
    <cellStyle name="40% - Accent2 2 2 2 4 5 3" xfId="6101"/>
    <cellStyle name="40% - Accent2 2 2 2 4 5 3 2" xfId="30135"/>
    <cellStyle name="40% - Accent2 2 2 2 4 5 4" xfId="11883"/>
    <cellStyle name="40% - Accent2 2 2 2 4 5 4 2" xfId="30136"/>
    <cellStyle name="40% - Accent2 2 2 2 4 5 5" xfId="17666"/>
    <cellStyle name="40% - Accent2 2 2 2 4 5 5 2" xfId="30137"/>
    <cellStyle name="40% - Accent2 2 2 2 4 5 6" xfId="30138"/>
    <cellStyle name="40% - Accent2 2 2 2 4 6" xfId="4931"/>
    <cellStyle name="40% - Accent2 2 2 2 4 6 2" xfId="13605"/>
    <cellStyle name="40% - Accent2 2 2 2 4 6 2 2" xfId="30139"/>
    <cellStyle name="40% - Accent2 2 2 2 4 6 3" xfId="19388"/>
    <cellStyle name="40% - Accent2 2 2 2 4 6 3 2" xfId="30140"/>
    <cellStyle name="40% - Accent2 2 2 2 4 6 4" xfId="30141"/>
    <cellStyle name="40% - Accent2 2 2 2 4 7" xfId="7823"/>
    <cellStyle name="40% - Accent2 2 2 2 4 7 2" xfId="30142"/>
    <cellStyle name="40% - Accent2 2 2 2 4 8" xfId="3209"/>
    <cellStyle name="40% - Accent2 2 2 2 4 8 2" xfId="30143"/>
    <cellStyle name="40% - Accent2 2 2 2 4 9" xfId="10714"/>
    <cellStyle name="40% - Accent2 2 2 2 4 9 2" xfId="30144"/>
    <cellStyle name="40% - Accent2 2 2 2 5" xfId="303"/>
    <cellStyle name="40% - Accent2 2 2 2 5 2" xfId="2041"/>
    <cellStyle name="40% - Accent2 2 2 2 5 2 2" xfId="6636"/>
    <cellStyle name="40% - Accent2 2 2 2 5 2 2 2" xfId="15309"/>
    <cellStyle name="40% - Accent2 2 2 2 5 2 2 2 2" xfId="30145"/>
    <cellStyle name="40% - Accent2 2 2 2 5 2 2 3" xfId="21092"/>
    <cellStyle name="40% - Accent2 2 2 2 5 2 2 3 2" xfId="30146"/>
    <cellStyle name="40% - Accent2 2 2 2 5 2 2 4" xfId="30147"/>
    <cellStyle name="40% - Accent2 2 2 2 5 2 3" xfId="9527"/>
    <cellStyle name="40% - Accent2 2 2 2 5 2 3 2" xfId="30148"/>
    <cellStyle name="40% - Accent2 2 2 2 5 2 4" xfId="3744"/>
    <cellStyle name="40% - Accent2 2 2 2 5 2 4 2" xfId="30149"/>
    <cellStyle name="40% - Accent2 2 2 2 5 2 5" xfId="12418"/>
    <cellStyle name="40% - Accent2 2 2 2 5 2 5 2" xfId="30150"/>
    <cellStyle name="40% - Accent2 2 2 2 5 2 6" xfId="18201"/>
    <cellStyle name="40% - Accent2 2 2 2 5 2 6 2" xfId="30151"/>
    <cellStyle name="40% - Accent2 2 2 2 5 2 7" xfId="30152"/>
    <cellStyle name="40% - Accent2 2 2 2 5 3" xfId="1502"/>
    <cellStyle name="40% - Accent2 2 2 2 5 3 2" xfId="8988"/>
    <cellStyle name="40% - Accent2 2 2 2 5 3 2 2" xfId="14770"/>
    <cellStyle name="40% - Accent2 2 2 2 5 3 2 2 2" xfId="30153"/>
    <cellStyle name="40% - Accent2 2 2 2 5 3 2 3" xfId="20553"/>
    <cellStyle name="40% - Accent2 2 2 2 5 3 2 3 2" xfId="30154"/>
    <cellStyle name="40% - Accent2 2 2 2 5 3 2 4" xfId="30155"/>
    <cellStyle name="40% - Accent2 2 2 2 5 3 3" xfId="6097"/>
    <cellStyle name="40% - Accent2 2 2 2 5 3 3 2" xfId="30156"/>
    <cellStyle name="40% - Accent2 2 2 2 5 3 4" xfId="11879"/>
    <cellStyle name="40% - Accent2 2 2 2 5 3 4 2" xfId="30157"/>
    <cellStyle name="40% - Accent2 2 2 2 5 3 5" xfId="17662"/>
    <cellStyle name="40% - Accent2 2 2 2 5 3 5 2" xfId="30158"/>
    <cellStyle name="40% - Accent2 2 2 2 5 3 6" xfId="30159"/>
    <cellStyle name="40% - Accent2 2 2 2 5 4" xfId="4933"/>
    <cellStyle name="40% - Accent2 2 2 2 5 4 2" xfId="13607"/>
    <cellStyle name="40% - Accent2 2 2 2 5 4 2 2" xfId="30160"/>
    <cellStyle name="40% - Accent2 2 2 2 5 4 3" xfId="19390"/>
    <cellStyle name="40% - Accent2 2 2 2 5 4 3 2" xfId="30161"/>
    <cellStyle name="40% - Accent2 2 2 2 5 4 4" xfId="30162"/>
    <cellStyle name="40% - Accent2 2 2 2 5 5" xfId="7825"/>
    <cellStyle name="40% - Accent2 2 2 2 5 5 2" xfId="30163"/>
    <cellStyle name="40% - Accent2 2 2 2 5 6" xfId="3205"/>
    <cellStyle name="40% - Accent2 2 2 2 5 6 2" xfId="30164"/>
    <cellStyle name="40% - Accent2 2 2 2 5 7" xfId="10716"/>
    <cellStyle name="40% - Accent2 2 2 2 5 7 2" xfId="30165"/>
    <cellStyle name="40% - Accent2 2 2 2 5 8" xfId="16499"/>
    <cellStyle name="40% - Accent2 2 2 2 5 8 2" xfId="30166"/>
    <cellStyle name="40% - Accent2 2 2 2 5 9" xfId="30167"/>
    <cellStyle name="40% - Accent2 2 2 2 6" xfId="907"/>
    <cellStyle name="40% - Accent2 2 2 2 6 2" xfId="2613"/>
    <cellStyle name="40% - Accent2 2 2 2 6 2 2" xfId="10099"/>
    <cellStyle name="40% - Accent2 2 2 2 6 2 2 2" xfId="15881"/>
    <cellStyle name="40% - Accent2 2 2 2 6 2 2 2 2" xfId="30168"/>
    <cellStyle name="40% - Accent2 2 2 2 6 2 2 3" xfId="21664"/>
    <cellStyle name="40% - Accent2 2 2 2 6 2 2 3 2" xfId="30169"/>
    <cellStyle name="40% - Accent2 2 2 2 6 2 2 4" xfId="30170"/>
    <cellStyle name="40% - Accent2 2 2 2 6 2 3" xfId="7208"/>
    <cellStyle name="40% - Accent2 2 2 2 6 2 3 2" xfId="30171"/>
    <cellStyle name="40% - Accent2 2 2 2 6 2 4" xfId="12990"/>
    <cellStyle name="40% - Accent2 2 2 2 6 2 4 2" xfId="30172"/>
    <cellStyle name="40% - Accent2 2 2 2 6 2 5" xfId="18773"/>
    <cellStyle name="40% - Accent2 2 2 2 6 2 5 2" xfId="30173"/>
    <cellStyle name="40% - Accent2 2 2 2 6 2 6" xfId="30174"/>
    <cellStyle name="40% - Accent2 2 2 2 6 3" xfId="5505"/>
    <cellStyle name="40% - Accent2 2 2 2 6 3 2" xfId="14179"/>
    <cellStyle name="40% - Accent2 2 2 2 6 3 2 2" xfId="30175"/>
    <cellStyle name="40% - Accent2 2 2 2 6 3 3" xfId="19962"/>
    <cellStyle name="40% - Accent2 2 2 2 6 3 3 2" xfId="30176"/>
    <cellStyle name="40% - Accent2 2 2 2 6 3 4" xfId="30177"/>
    <cellStyle name="40% - Accent2 2 2 2 6 4" xfId="8397"/>
    <cellStyle name="40% - Accent2 2 2 2 6 4 2" xfId="30178"/>
    <cellStyle name="40% - Accent2 2 2 2 6 5" xfId="4316"/>
    <cellStyle name="40% - Accent2 2 2 2 6 5 2" xfId="30179"/>
    <cellStyle name="40% - Accent2 2 2 2 6 6" xfId="11288"/>
    <cellStyle name="40% - Accent2 2 2 2 6 6 2" xfId="30180"/>
    <cellStyle name="40% - Accent2 2 2 2 6 7" xfId="17071"/>
    <cellStyle name="40% - Accent2 2 2 2 6 7 2" xfId="30181"/>
    <cellStyle name="40% - Accent2 2 2 2 6 8" xfId="30182"/>
    <cellStyle name="40% - Accent2 2 2 2 7" xfId="2032"/>
    <cellStyle name="40% - Accent2 2 2 2 7 2" xfId="6627"/>
    <cellStyle name="40% - Accent2 2 2 2 7 2 2" xfId="15300"/>
    <cellStyle name="40% - Accent2 2 2 2 7 2 2 2" xfId="30183"/>
    <cellStyle name="40% - Accent2 2 2 2 7 2 3" xfId="21083"/>
    <cellStyle name="40% - Accent2 2 2 2 7 2 3 2" xfId="30184"/>
    <cellStyle name="40% - Accent2 2 2 2 7 2 4" xfId="30185"/>
    <cellStyle name="40% - Accent2 2 2 2 7 3" xfId="9518"/>
    <cellStyle name="40% - Accent2 2 2 2 7 3 2" xfId="30186"/>
    <cellStyle name="40% - Accent2 2 2 2 7 4" xfId="3735"/>
    <cellStyle name="40% - Accent2 2 2 2 7 4 2" xfId="30187"/>
    <cellStyle name="40% - Accent2 2 2 2 7 5" xfId="12409"/>
    <cellStyle name="40% - Accent2 2 2 2 7 5 2" xfId="30188"/>
    <cellStyle name="40% - Accent2 2 2 2 7 6" xfId="18192"/>
    <cellStyle name="40% - Accent2 2 2 2 7 6 2" xfId="30189"/>
    <cellStyle name="40% - Accent2 2 2 2 7 7" xfId="30190"/>
    <cellStyle name="40% - Accent2 2 2 2 8" xfId="1312"/>
    <cellStyle name="40% - Accent2 2 2 2 8 2" xfId="8798"/>
    <cellStyle name="40% - Accent2 2 2 2 8 2 2" xfId="14580"/>
    <cellStyle name="40% - Accent2 2 2 2 8 2 2 2" xfId="30191"/>
    <cellStyle name="40% - Accent2 2 2 2 8 2 3" xfId="20363"/>
    <cellStyle name="40% - Accent2 2 2 2 8 2 3 2" xfId="30192"/>
    <cellStyle name="40% - Accent2 2 2 2 8 2 4" xfId="30193"/>
    <cellStyle name="40% - Accent2 2 2 2 8 3" xfId="5907"/>
    <cellStyle name="40% - Accent2 2 2 2 8 3 2" xfId="30194"/>
    <cellStyle name="40% - Accent2 2 2 2 8 4" xfId="11689"/>
    <cellStyle name="40% - Accent2 2 2 2 8 4 2" xfId="30195"/>
    <cellStyle name="40% - Accent2 2 2 2 8 5" xfId="17472"/>
    <cellStyle name="40% - Accent2 2 2 2 8 5 2" xfId="30196"/>
    <cellStyle name="40% - Accent2 2 2 2 8 6" xfId="30197"/>
    <cellStyle name="40% - Accent2 2 2 2 9" xfId="4924"/>
    <cellStyle name="40% - Accent2 2 2 2 9 2" xfId="13598"/>
    <cellStyle name="40% - Accent2 2 2 2 9 2 2" xfId="30198"/>
    <cellStyle name="40% - Accent2 2 2 2 9 3" xfId="19381"/>
    <cellStyle name="40% - Accent2 2 2 2 9 3 2" xfId="30199"/>
    <cellStyle name="40% - Accent2 2 2 2 9 4" xfId="30200"/>
    <cellStyle name="40% - Accent2 2 2 3" xfId="304"/>
    <cellStyle name="40% - Accent2 2 2 3 10" xfId="10717"/>
    <cellStyle name="40% - Accent2 2 2 3 10 2" xfId="30201"/>
    <cellStyle name="40% - Accent2 2 2 3 11" xfId="16500"/>
    <cellStyle name="40% - Accent2 2 2 3 11 2" xfId="30202"/>
    <cellStyle name="40% - Accent2 2 2 3 12" xfId="30203"/>
    <cellStyle name="40% - Accent2 2 2 3 2" xfId="305"/>
    <cellStyle name="40% - Accent2 2 2 3 2 10" xfId="16501"/>
    <cellStyle name="40% - Accent2 2 2 3 2 10 2" xfId="30204"/>
    <cellStyle name="40% - Accent2 2 2 3 2 11" xfId="30205"/>
    <cellStyle name="40% - Accent2 2 2 3 2 2" xfId="306"/>
    <cellStyle name="40% - Accent2 2 2 3 2 2 2" xfId="2044"/>
    <cellStyle name="40% - Accent2 2 2 3 2 2 2 2" xfId="9530"/>
    <cellStyle name="40% - Accent2 2 2 3 2 2 2 2 2" xfId="15312"/>
    <cellStyle name="40% - Accent2 2 2 3 2 2 2 2 2 2" xfId="30206"/>
    <cellStyle name="40% - Accent2 2 2 3 2 2 2 2 3" xfId="21095"/>
    <cellStyle name="40% - Accent2 2 2 3 2 2 2 2 3 2" xfId="30207"/>
    <cellStyle name="40% - Accent2 2 2 3 2 2 2 2 4" xfId="30208"/>
    <cellStyle name="40% - Accent2 2 2 3 2 2 2 3" xfId="6639"/>
    <cellStyle name="40% - Accent2 2 2 3 2 2 2 3 2" xfId="30209"/>
    <cellStyle name="40% - Accent2 2 2 3 2 2 2 4" xfId="12421"/>
    <cellStyle name="40% - Accent2 2 2 3 2 2 2 4 2" xfId="30210"/>
    <cellStyle name="40% - Accent2 2 2 3 2 2 2 5" xfId="18204"/>
    <cellStyle name="40% - Accent2 2 2 3 2 2 2 5 2" xfId="30211"/>
    <cellStyle name="40% - Accent2 2 2 3 2 2 2 6" xfId="30212"/>
    <cellStyle name="40% - Accent2 2 2 3 2 2 3" xfId="4936"/>
    <cellStyle name="40% - Accent2 2 2 3 2 2 3 2" xfId="13610"/>
    <cellStyle name="40% - Accent2 2 2 3 2 2 3 2 2" xfId="30213"/>
    <cellStyle name="40% - Accent2 2 2 3 2 2 3 3" xfId="19393"/>
    <cellStyle name="40% - Accent2 2 2 3 2 2 3 3 2" xfId="30214"/>
    <cellStyle name="40% - Accent2 2 2 3 2 2 3 4" xfId="30215"/>
    <cellStyle name="40% - Accent2 2 2 3 2 2 4" xfId="7828"/>
    <cellStyle name="40% - Accent2 2 2 3 2 2 4 2" xfId="30216"/>
    <cellStyle name="40% - Accent2 2 2 3 2 2 5" xfId="3747"/>
    <cellStyle name="40% - Accent2 2 2 3 2 2 5 2" xfId="30217"/>
    <cellStyle name="40% - Accent2 2 2 3 2 2 6" xfId="10719"/>
    <cellStyle name="40% - Accent2 2 2 3 2 2 6 2" xfId="30218"/>
    <cellStyle name="40% - Accent2 2 2 3 2 2 7" xfId="16502"/>
    <cellStyle name="40% - Accent2 2 2 3 2 2 7 2" xfId="30219"/>
    <cellStyle name="40% - Accent2 2 2 3 2 2 8" xfId="30220"/>
    <cellStyle name="40% - Accent2 2 2 3 2 3" xfId="1034"/>
    <cellStyle name="40% - Accent2 2 2 3 2 3 2" xfId="2738"/>
    <cellStyle name="40% - Accent2 2 2 3 2 3 2 2" xfId="10224"/>
    <cellStyle name="40% - Accent2 2 2 3 2 3 2 2 2" xfId="16006"/>
    <cellStyle name="40% - Accent2 2 2 3 2 3 2 2 2 2" xfId="30221"/>
    <cellStyle name="40% - Accent2 2 2 3 2 3 2 2 3" xfId="21789"/>
    <cellStyle name="40% - Accent2 2 2 3 2 3 2 2 3 2" xfId="30222"/>
    <cellStyle name="40% - Accent2 2 2 3 2 3 2 2 4" xfId="30223"/>
    <cellStyle name="40% - Accent2 2 2 3 2 3 2 3" xfId="7333"/>
    <cellStyle name="40% - Accent2 2 2 3 2 3 2 3 2" xfId="30224"/>
    <cellStyle name="40% - Accent2 2 2 3 2 3 2 4" xfId="13115"/>
    <cellStyle name="40% - Accent2 2 2 3 2 3 2 4 2" xfId="30225"/>
    <cellStyle name="40% - Accent2 2 2 3 2 3 2 5" xfId="18898"/>
    <cellStyle name="40% - Accent2 2 2 3 2 3 2 5 2" xfId="30226"/>
    <cellStyle name="40% - Accent2 2 2 3 2 3 2 6" xfId="30227"/>
    <cellStyle name="40% - Accent2 2 2 3 2 3 3" xfId="5630"/>
    <cellStyle name="40% - Accent2 2 2 3 2 3 3 2" xfId="14304"/>
    <cellStyle name="40% - Accent2 2 2 3 2 3 3 2 2" xfId="30228"/>
    <cellStyle name="40% - Accent2 2 2 3 2 3 3 3" xfId="20087"/>
    <cellStyle name="40% - Accent2 2 2 3 2 3 3 3 2" xfId="30229"/>
    <cellStyle name="40% - Accent2 2 2 3 2 3 3 4" xfId="30230"/>
    <cellStyle name="40% - Accent2 2 2 3 2 3 4" xfId="8522"/>
    <cellStyle name="40% - Accent2 2 2 3 2 3 4 2" xfId="30231"/>
    <cellStyle name="40% - Accent2 2 2 3 2 3 5" xfId="4441"/>
    <cellStyle name="40% - Accent2 2 2 3 2 3 5 2" xfId="30232"/>
    <cellStyle name="40% - Accent2 2 2 3 2 3 6" xfId="11413"/>
    <cellStyle name="40% - Accent2 2 2 3 2 3 6 2" xfId="30233"/>
    <cellStyle name="40% - Accent2 2 2 3 2 3 7" xfId="17196"/>
    <cellStyle name="40% - Accent2 2 2 3 2 3 7 2" xfId="30234"/>
    <cellStyle name="40% - Accent2 2 2 3 2 3 8" xfId="30235"/>
    <cellStyle name="40% - Accent2 2 2 3 2 4" xfId="2043"/>
    <cellStyle name="40% - Accent2 2 2 3 2 4 2" xfId="6638"/>
    <cellStyle name="40% - Accent2 2 2 3 2 4 2 2" xfId="15311"/>
    <cellStyle name="40% - Accent2 2 2 3 2 4 2 2 2" xfId="30236"/>
    <cellStyle name="40% - Accent2 2 2 3 2 4 2 3" xfId="21094"/>
    <cellStyle name="40% - Accent2 2 2 3 2 4 2 3 2" xfId="30237"/>
    <cellStyle name="40% - Accent2 2 2 3 2 4 2 4" xfId="30238"/>
    <cellStyle name="40% - Accent2 2 2 3 2 4 3" xfId="9529"/>
    <cellStyle name="40% - Accent2 2 2 3 2 4 3 2" xfId="30239"/>
    <cellStyle name="40% - Accent2 2 2 3 2 4 4" xfId="3746"/>
    <cellStyle name="40% - Accent2 2 2 3 2 4 4 2" xfId="30240"/>
    <cellStyle name="40% - Accent2 2 2 3 2 4 5" xfId="12420"/>
    <cellStyle name="40% - Accent2 2 2 3 2 4 5 2" xfId="30241"/>
    <cellStyle name="40% - Accent2 2 2 3 2 4 6" xfId="18203"/>
    <cellStyle name="40% - Accent2 2 2 3 2 4 6 2" xfId="30242"/>
    <cellStyle name="40% - Accent2 2 2 3 2 4 7" xfId="30243"/>
    <cellStyle name="40% - Accent2 2 2 3 2 5" xfId="1508"/>
    <cellStyle name="40% - Accent2 2 2 3 2 5 2" xfId="8994"/>
    <cellStyle name="40% - Accent2 2 2 3 2 5 2 2" xfId="14776"/>
    <cellStyle name="40% - Accent2 2 2 3 2 5 2 2 2" xfId="30244"/>
    <cellStyle name="40% - Accent2 2 2 3 2 5 2 3" xfId="20559"/>
    <cellStyle name="40% - Accent2 2 2 3 2 5 2 3 2" xfId="30245"/>
    <cellStyle name="40% - Accent2 2 2 3 2 5 2 4" xfId="30246"/>
    <cellStyle name="40% - Accent2 2 2 3 2 5 3" xfId="6103"/>
    <cellStyle name="40% - Accent2 2 2 3 2 5 3 2" xfId="30247"/>
    <cellStyle name="40% - Accent2 2 2 3 2 5 4" xfId="11885"/>
    <cellStyle name="40% - Accent2 2 2 3 2 5 4 2" xfId="30248"/>
    <cellStyle name="40% - Accent2 2 2 3 2 5 5" xfId="17668"/>
    <cellStyle name="40% - Accent2 2 2 3 2 5 5 2" xfId="30249"/>
    <cellStyle name="40% - Accent2 2 2 3 2 5 6" xfId="30250"/>
    <cellStyle name="40% - Accent2 2 2 3 2 6" xfId="4935"/>
    <cellStyle name="40% - Accent2 2 2 3 2 6 2" xfId="13609"/>
    <cellStyle name="40% - Accent2 2 2 3 2 6 2 2" xfId="30251"/>
    <cellStyle name="40% - Accent2 2 2 3 2 6 3" xfId="19392"/>
    <cellStyle name="40% - Accent2 2 2 3 2 6 3 2" xfId="30252"/>
    <cellStyle name="40% - Accent2 2 2 3 2 6 4" xfId="30253"/>
    <cellStyle name="40% - Accent2 2 2 3 2 7" xfId="7827"/>
    <cellStyle name="40% - Accent2 2 2 3 2 7 2" xfId="30254"/>
    <cellStyle name="40% - Accent2 2 2 3 2 8" xfId="3211"/>
    <cellStyle name="40% - Accent2 2 2 3 2 8 2" xfId="30255"/>
    <cellStyle name="40% - Accent2 2 2 3 2 9" xfId="10718"/>
    <cellStyle name="40% - Accent2 2 2 3 2 9 2" xfId="30256"/>
    <cellStyle name="40% - Accent2 2 2 3 3" xfId="307"/>
    <cellStyle name="40% - Accent2 2 2 3 3 2" xfId="2045"/>
    <cellStyle name="40% - Accent2 2 2 3 3 2 2" xfId="9531"/>
    <cellStyle name="40% - Accent2 2 2 3 3 2 2 2" xfId="15313"/>
    <cellStyle name="40% - Accent2 2 2 3 3 2 2 2 2" xfId="30257"/>
    <cellStyle name="40% - Accent2 2 2 3 3 2 2 3" xfId="21096"/>
    <cellStyle name="40% - Accent2 2 2 3 3 2 2 3 2" xfId="30258"/>
    <cellStyle name="40% - Accent2 2 2 3 3 2 2 4" xfId="30259"/>
    <cellStyle name="40% - Accent2 2 2 3 3 2 3" xfId="6640"/>
    <cellStyle name="40% - Accent2 2 2 3 3 2 3 2" xfId="30260"/>
    <cellStyle name="40% - Accent2 2 2 3 3 2 4" xfId="12422"/>
    <cellStyle name="40% - Accent2 2 2 3 3 2 4 2" xfId="30261"/>
    <cellStyle name="40% - Accent2 2 2 3 3 2 5" xfId="18205"/>
    <cellStyle name="40% - Accent2 2 2 3 3 2 5 2" xfId="30262"/>
    <cellStyle name="40% - Accent2 2 2 3 3 2 6" xfId="30263"/>
    <cellStyle name="40% - Accent2 2 2 3 3 3" xfId="4937"/>
    <cellStyle name="40% - Accent2 2 2 3 3 3 2" xfId="13611"/>
    <cellStyle name="40% - Accent2 2 2 3 3 3 2 2" xfId="30264"/>
    <cellStyle name="40% - Accent2 2 2 3 3 3 3" xfId="19394"/>
    <cellStyle name="40% - Accent2 2 2 3 3 3 3 2" xfId="30265"/>
    <cellStyle name="40% - Accent2 2 2 3 3 3 4" xfId="30266"/>
    <cellStyle name="40% - Accent2 2 2 3 3 4" xfId="7829"/>
    <cellStyle name="40% - Accent2 2 2 3 3 4 2" xfId="30267"/>
    <cellStyle name="40% - Accent2 2 2 3 3 5" xfId="3748"/>
    <cellStyle name="40% - Accent2 2 2 3 3 5 2" xfId="30268"/>
    <cellStyle name="40% - Accent2 2 2 3 3 6" xfId="10720"/>
    <cellStyle name="40% - Accent2 2 2 3 3 6 2" xfId="30269"/>
    <cellStyle name="40% - Accent2 2 2 3 3 7" xfId="16503"/>
    <cellStyle name="40% - Accent2 2 2 3 3 7 2" xfId="30270"/>
    <cellStyle name="40% - Accent2 2 2 3 3 8" xfId="30271"/>
    <cellStyle name="40% - Accent2 2 2 3 4" xfId="1033"/>
    <cellStyle name="40% - Accent2 2 2 3 4 2" xfId="2737"/>
    <cellStyle name="40% - Accent2 2 2 3 4 2 2" xfId="10223"/>
    <cellStyle name="40% - Accent2 2 2 3 4 2 2 2" xfId="16005"/>
    <cellStyle name="40% - Accent2 2 2 3 4 2 2 2 2" xfId="30272"/>
    <cellStyle name="40% - Accent2 2 2 3 4 2 2 3" xfId="21788"/>
    <cellStyle name="40% - Accent2 2 2 3 4 2 2 3 2" xfId="30273"/>
    <cellStyle name="40% - Accent2 2 2 3 4 2 2 4" xfId="30274"/>
    <cellStyle name="40% - Accent2 2 2 3 4 2 3" xfId="7332"/>
    <cellStyle name="40% - Accent2 2 2 3 4 2 3 2" xfId="30275"/>
    <cellStyle name="40% - Accent2 2 2 3 4 2 4" xfId="13114"/>
    <cellStyle name="40% - Accent2 2 2 3 4 2 4 2" xfId="30276"/>
    <cellStyle name="40% - Accent2 2 2 3 4 2 5" xfId="18897"/>
    <cellStyle name="40% - Accent2 2 2 3 4 2 5 2" xfId="30277"/>
    <cellStyle name="40% - Accent2 2 2 3 4 2 6" xfId="30278"/>
    <cellStyle name="40% - Accent2 2 2 3 4 3" xfId="5629"/>
    <cellStyle name="40% - Accent2 2 2 3 4 3 2" xfId="14303"/>
    <cellStyle name="40% - Accent2 2 2 3 4 3 2 2" xfId="30279"/>
    <cellStyle name="40% - Accent2 2 2 3 4 3 3" xfId="20086"/>
    <cellStyle name="40% - Accent2 2 2 3 4 3 3 2" xfId="30280"/>
    <cellStyle name="40% - Accent2 2 2 3 4 3 4" xfId="30281"/>
    <cellStyle name="40% - Accent2 2 2 3 4 4" xfId="8521"/>
    <cellStyle name="40% - Accent2 2 2 3 4 4 2" xfId="30282"/>
    <cellStyle name="40% - Accent2 2 2 3 4 5" xfId="4440"/>
    <cellStyle name="40% - Accent2 2 2 3 4 5 2" xfId="30283"/>
    <cellStyle name="40% - Accent2 2 2 3 4 6" xfId="11412"/>
    <cellStyle name="40% - Accent2 2 2 3 4 6 2" xfId="30284"/>
    <cellStyle name="40% - Accent2 2 2 3 4 7" xfId="17195"/>
    <cellStyle name="40% - Accent2 2 2 3 4 7 2" xfId="30285"/>
    <cellStyle name="40% - Accent2 2 2 3 4 8" xfId="30286"/>
    <cellStyle name="40% - Accent2 2 2 3 5" xfId="2042"/>
    <cellStyle name="40% - Accent2 2 2 3 5 2" xfId="6637"/>
    <cellStyle name="40% - Accent2 2 2 3 5 2 2" xfId="15310"/>
    <cellStyle name="40% - Accent2 2 2 3 5 2 2 2" xfId="30287"/>
    <cellStyle name="40% - Accent2 2 2 3 5 2 3" xfId="21093"/>
    <cellStyle name="40% - Accent2 2 2 3 5 2 3 2" xfId="30288"/>
    <cellStyle name="40% - Accent2 2 2 3 5 2 4" xfId="30289"/>
    <cellStyle name="40% - Accent2 2 2 3 5 3" xfId="9528"/>
    <cellStyle name="40% - Accent2 2 2 3 5 3 2" xfId="30290"/>
    <cellStyle name="40% - Accent2 2 2 3 5 4" xfId="3745"/>
    <cellStyle name="40% - Accent2 2 2 3 5 4 2" xfId="30291"/>
    <cellStyle name="40% - Accent2 2 2 3 5 5" xfId="12419"/>
    <cellStyle name="40% - Accent2 2 2 3 5 5 2" xfId="30292"/>
    <cellStyle name="40% - Accent2 2 2 3 5 6" xfId="18202"/>
    <cellStyle name="40% - Accent2 2 2 3 5 6 2" xfId="30293"/>
    <cellStyle name="40% - Accent2 2 2 3 5 7" xfId="30294"/>
    <cellStyle name="40% - Accent2 2 2 3 6" xfId="1507"/>
    <cellStyle name="40% - Accent2 2 2 3 6 2" xfId="8993"/>
    <cellStyle name="40% - Accent2 2 2 3 6 2 2" xfId="14775"/>
    <cellStyle name="40% - Accent2 2 2 3 6 2 2 2" xfId="30295"/>
    <cellStyle name="40% - Accent2 2 2 3 6 2 3" xfId="20558"/>
    <cellStyle name="40% - Accent2 2 2 3 6 2 3 2" xfId="30296"/>
    <cellStyle name="40% - Accent2 2 2 3 6 2 4" xfId="30297"/>
    <cellStyle name="40% - Accent2 2 2 3 6 3" xfId="6102"/>
    <cellStyle name="40% - Accent2 2 2 3 6 3 2" xfId="30298"/>
    <cellStyle name="40% - Accent2 2 2 3 6 4" xfId="11884"/>
    <cellStyle name="40% - Accent2 2 2 3 6 4 2" xfId="30299"/>
    <cellStyle name="40% - Accent2 2 2 3 6 5" xfId="17667"/>
    <cellStyle name="40% - Accent2 2 2 3 6 5 2" xfId="30300"/>
    <cellStyle name="40% - Accent2 2 2 3 6 6" xfId="30301"/>
    <cellStyle name="40% - Accent2 2 2 3 7" xfId="4934"/>
    <cellStyle name="40% - Accent2 2 2 3 7 2" xfId="13608"/>
    <cellStyle name="40% - Accent2 2 2 3 7 2 2" xfId="30302"/>
    <cellStyle name="40% - Accent2 2 2 3 7 3" xfId="19391"/>
    <cellStyle name="40% - Accent2 2 2 3 7 3 2" xfId="30303"/>
    <cellStyle name="40% - Accent2 2 2 3 7 4" xfId="30304"/>
    <cellStyle name="40% - Accent2 2 2 3 8" xfId="7826"/>
    <cellStyle name="40% - Accent2 2 2 3 8 2" xfId="30305"/>
    <cellStyle name="40% - Accent2 2 2 3 9" xfId="3210"/>
    <cellStyle name="40% - Accent2 2 2 3 9 2" xfId="30306"/>
    <cellStyle name="40% - Accent2 2 2 4" xfId="308"/>
    <cellStyle name="40% - Accent2 2 2 4 10" xfId="16504"/>
    <cellStyle name="40% - Accent2 2 2 4 10 2" xfId="30307"/>
    <cellStyle name="40% - Accent2 2 2 4 11" xfId="30308"/>
    <cellStyle name="40% - Accent2 2 2 4 2" xfId="309"/>
    <cellStyle name="40% - Accent2 2 2 4 2 2" xfId="2047"/>
    <cellStyle name="40% - Accent2 2 2 4 2 2 2" xfId="9533"/>
    <cellStyle name="40% - Accent2 2 2 4 2 2 2 2" xfId="15315"/>
    <cellStyle name="40% - Accent2 2 2 4 2 2 2 2 2" xfId="30309"/>
    <cellStyle name="40% - Accent2 2 2 4 2 2 2 3" xfId="21098"/>
    <cellStyle name="40% - Accent2 2 2 4 2 2 2 3 2" xfId="30310"/>
    <cellStyle name="40% - Accent2 2 2 4 2 2 2 4" xfId="30311"/>
    <cellStyle name="40% - Accent2 2 2 4 2 2 3" xfId="6642"/>
    <cellStyle name="40% - Accent2 2 2 4 2 2 3 2" xfId="30312"/>
    <cellStyle name="40% - Accent2 2 2 4 2 2 4" xfId="12424"/>
    <cellStyle name="40% - Accent2 2 2 4 2 2 4 2" xfId="30313"/>
    <cellStyle name="40% - Accent2 2 2 4 2 2 5" xfId="18207"/>
    <cellStyle name="40% - Accent2 2 2 4 2 2 5 2" xfId="30314"/>
    <cellStyle name="40% - Accent2 2 2 4 2 2 6" xfId="30315"/>
    <cellStyle name="40% - Accent2 2 2 4 2 3" xfId="4939"/>
    <cellStyle name="40% - Accent2 2 2 4 2 3 2" xfId="13613"/>
    <cellStyle name="40% - Accent2 2 2 4 2 3 2 2" xfId="30316"/>
    <cellStyle name="40% - Accent2 2 2 4 2 3 3" xfId="19396"/>
    <cellStyle name="40% - Accent2 2 2 4 2 3 3 2" xfId="30317"/>
    <cellStyle name="40% - Accent2 2 2 4 2 3 4" xfId="30318"/>
    <cellStyle name="40% - Accent2 2 2 4 2 4" xfId="7831"/>
    <cellStyle name="40% - Accent2 2 2 4 2 4 2" xfId="30319"/>
    <cellStyle name="40% - Accent2 2 2 4 2 5" xfId="3750"/>
    <cellStyle name="40% - Accent2 2 2 4 2 5 2" xfId="30320"/>
    <cellStyle name="40% - Accent2 2 2 4 2 6" xfId="10722"/>
    <cellStyle name="40% - Accent2 2 2 4 2 6 2" xfId="30321"/>
    <cellStyle name="40% - Accent2 2 2 4 2 7" xfId="16505"/>
    <cellStyle name="40% - Accent2 2 2 4 2 7 2" xfId="30322"/>
    <cellStyle name="40% - Accent2 2 2 4 2 8" xfId="30323"/>
    <cellStyle name="40% - Accent2 2 2 4 3" xfId="1035"/>
    <cellStyle name="40% - Accent2 2 2 4 3 2" xfId="2739"/>
    <cellStyle name="40% - Accent2 2 2 4 3 2 2" xfId="10225"/>
    <cellStyle name="40% - Accent2 2 2 4 3 2 2 2" xfId="16007"/>
    <cellStyle name="40% - Accent2 2 2 4 3 2 2 2 2" xfId="30324"/>
    <cellStyle name="40% - Accent2 2 2 4 3 2 2 3" xfId="21790"/>
    <cellStyle name="40% - Accent2 2 2 4 3 2 2 3 2" xfId="30325"/>
    <cellStyle name="40% - Accent2 2 2 4 3 2 2 4" xfId="30326"/>
    <cellStyle name="40% - Accent2 2 2 4 3 2 3" xfId="7334"/>
    <cellStyle name="40% - Accent2 2 2 4 3 2 3 2" xfId="30327"/>
    <cellStyle name="40% - Accent2 2 2 4 3 2 4" xfId="13116"/>
    <cellStyle name="40% - Accent2 2 2 4 3 2 4 2" xfId="30328"/>
    <cellStyle name="40% - Accent2 2 2 4 3 2 5" xfId="18899"/>
    <cellStyle name="40% - Accent2 2 2 4 3 2 5 2" xfId="30329"/>
    <cellStyle name="40% - Accent2 2 2 4 3 2 6" xfId="30330"/>
    <cellStyle name="40% - Accent2 2 2 4 3 3" xfId="5631"/>
    <cellStyle name="40% - Accent2 2 2 4 3 3 2" xfId="14305"/>
    <cellStyle name="40% - Accent2 2 2 4 3 3 2 2" xfId="30331"/>
    <cellStyle name="40% - Accent2 2 2 4 3 3 3" xfId="20088"/>
    <cellStyle name="40% - Accent2 2 2 4 3 3 3 2" xfId="30332"/>
    <cellStyle name="40% - Accent2 2 2 4 3 3 4" xfId="30333"/>
    <cellStyle name="40% - Accent2 2 2 4 3 4" xfId="8523"/>
    <cellStyle name="40% - Accent2 2 2 4 3 4 2" xfId="30334"/>
    <cellStyle name="40% - Accent2 2 2 4 3 5" xfId="4442"/>
    <cellStyle name="40% - Accent2 2 2 4 3 5 2" xfId="30335"/>
    <cellStyle name="40% - Accent2 2 2 4 3 6" xfId="11414"/>
    <cellStyle name="40% - Accent2 2 2 4 3 6 2" xfId="30336"/>
    <cellStyle name="40% - Accent2 2 2 4 3 7" xfId="17197"/>
    <cellStyle name="40% - Accent2 2 2 4 3 7 2" xfId="30337"/>
    <cellStyle name="40% - Accent2 2 2 4 3 8" xfId="30338"/>
    <cellStyle name="40% - Accent2 2 2 4 4" xfId="2046"/>
    <cellStyle name="40% - Accent2 2 2 4 4 2" xfId="6641"/>
    <cellStyle name="40% - Accent2 2 2 4 4 2 2" xfId="15314"/>
    <cellStyle name="40% - Accent2 2 2 4 4 2 2 2" xfId="30339"/>
    <cellStyle name="40% - Accent2 2 2 4 4 2 3" xfId="21097"/>
    <cellStyle name="40% - Accent2 2 2 4 4 2 3 2" xfId="30340"/>
    <cellStyle name="40% - Accent2 2 2 4 4 2 4" xfId="30341"/>
    <cellStyle name="40% - Accent2 2 2 4 4 3" xfId="9532"/>
    <cellStyle name="40% - Accent2 2 2 4 4 3 2" xfId="30342"/>
    <cellStyle name="40% - Accent2 2 2 4 4 4" xfId="3749"/>
    <cellStyle name="40% - Accent2 2 2 4 4 4 2" xfId="30343"/>
    <cellStyle name="40% - Accent2 2 2 4 4 5" xfId="12423"/>
    <cellStyle name="40% - Accent2 2 2 4 4 5 2" xfId="30344"/>
    <cellStyle name="40% - Accent2 2 2 4 4 6" xfId="18206"/>
    <cellStyle name="40% - Accent2 2 2 4 4 6 2" xfId="30345"/>
    <cellStyle name="40% - Accent2 2 2 4 4 7" xfId="30346"/>
    <cellStyle name="40% - Accent2 2 2 4 5" xfId="1509"/>
    <cellStyle name="40% - Accent2 2 2 4 5 2" xfId="8995"/>
    <cellStyle name="40% - Accent2 2 2 4 5 2 2" xfId="14777"/>
    <cellStyle name="40% - Accent2 2 2 4 5 2 2 2" xfId="30347"/>
    <cellStyle name="40% - Accent2 2 2 4 5 2 3" xfId="20560"/>
    <cellStyle name="40% - Accent2 2 2 4 5 2 3 2" xfId="30348"/>
    <cellStyle name="40% - Accent2 2 2 4 5 2 4" xfId="30349"/>
    <cellStyle name="40% - Accent2 2 2 4 5 3" xfId="6104"/>
    <cellStyle name="40% - Accent2 2 2 4 5 3 2" xfId="30350"/>
    <cellStyle name="40% - Accent2 2 2 4 5 4" xfId="11886"/>
    <cellStyle name="40% - Accent2 2 2 4 5 4 2" xfId="30351"/>
    <cellStyle name="40% - Accent2 2 2 4 5 5" xfId="17669"/>
    <cellStyle name="40% - Accent2 2 2 4 5 5 2" xfId="30352"/>
    <cellStyle name="40% - Accent2 2 2 4 5 6" xfId="30353"/>
    <cellStyle name="40% - Accent2 2 2 4 6" xfId="4938"/>
    <cellStyle name="40% - Accent2 2 2 4 6 2" xfId="13612"/>
    <cellStyle name="40% - Accent2 2 2 4 6 2 2" xfId="30354"/>
    <cellStyle name="40% - Accent2 2 2 4 6 3" xfId="19395"/>
    <cellStyle name="40% - Accent2 2 2 4 6 3 2" xfId="30355"/>
    <cellStyle name="40% - Accent2 2 2 4 6 4" xfId="30356"/>
    <cellStyle name="40% - Accent2 2 2 4 7" xfId="7830"/>
    <cellStyle name="40% - Accent2 2 2 4 7 2" xfId="30357"/>
    <cellStyle name="40% - Accent2 2 2 4 8" xfId="3212"/>
    <cellStyle name="40% - Accent2 2 2 4 8 2" xfId="30358"/>
    <cellStyle name="40% - Accent2 2 2 4 9" xfId="10721"/>
    <cellStyle name="40% - Accent2 2 2 4 9 2" xfId="30359"/>
    <cellStyle name="40% - Accent2 2 2 5" xfId="310"/>
    <cellStyle name="40% - Accent2 2 2 5 10" xfId="16506"/>
    <cellStyle name="40% - Accent2 2 2 5 10 2" xfId="30360"/>
    <cellStyle name="40% - Accent2 2 2 5 11" xfId="30361"/>
    <cellStyle name="40% - Accent2 2 2 5 2" xfId="311"/>
    <cellStyle name="40% - Accent2 2 2 5 2 2" xfId="2049"/>
    <cellStyle name="40% - Accent2 2 2 5 2 2 2" xfId="9535"/>
    <cellStyle name="40% - Accent2 2 2 5 2 2 2 2" xfId="15317"/>
    <cellStyle name="40% - Accent2 2 2 5 2 2 2 2 2" xfId="30362"/>
    <cellStyle name="40% - Accent2 2 2 5 2 2 2 3" xfId="21100"/>
    <cellStyle name="40% - Accent2 2 2 5 2 2 2 3 2" xfId="30363"/>
    <cellStyle name="40% - Accent2 2 2 5 2 2 2 4" xfId="30364"/>
    <cellStyle name="40% - Accent2 2 2 5 2 2 3" xfId="6644"/>
    <cellStyle name="40% - Accent2 2 2 5 2 2 3 2" xfId="30365"/>
    <cellStyle name="40% - Accent2 2 2 5 2 2 4" xfId="12426"/>
    <cellStyle name="40% - Accent2 2 2 5 2 2 4 2" xfId="30366"/>
    <cellStyle name="40% - Accent2 2 2 5 2 2 5" xfId="18209"/>
    <cellStyle name="40% - Accent2 2 2 5 2 2 5 2" xfId="30367"/>
    <cellStyle name="40% - Accent2 2 2 5 2 2 6" xfId="30368"/>
    <cellStyle name="40% - Accent2 2 2 5 2 3" xfId="4941"/>
    <cellStyle name="40% - Accent2 2 2 5 2 3 2" xfId="13615"/>
    <cellStyle name="40% - Accent2 2 2 5 2 3 2 2" xfId="30369"/>
    <cellStyle name="40% - Accent2 2 2 5 2 3 3" xfId="19398"/>
    <cellStyle name="40% - Accent2 2 2 5 2 3 3 2" xfId="30370"/>
    <cellStyle name="40% - Accent2 2 2 5 2 3 4" xfId="30371"/>
    <cellStyle name="40% - Accent2 2 2 5 2 4" xfId="7833"/>
    <cellStyle name="40% - Accent2 2 2 5 2 4 2" xfId="30372"/>
    <cellStyle name="40% - Accent2 2 2 5 2 5" xfId="3752"/>
    <cellStyle name="40% - Accent2 2 2 5 2 5 2" xfId="30373"/>
    <cellStyle name="40% - Accent2 2 2 5 2 6" xfId="10724"/>
    <cellStyle name="40% - Accent2 2 2 5 2 6 2" xfId="30374"/>
    <cellStyle name="40% - Accent2 2 2 5 2 7" xfId="16507"/>
    <cellStyle name="40% - Accent2 2 2 5 2 7 2" xfId="30375"/>
    <cellStyle name="40% - Accent2 2 2 5 2 8" xfId="30376"/>
    <cellStyle name="40% - Accent2 2 2 5 3" xfId="1036"/>
    <cellStyle name="40% - Accent2 2 2 5 3 2" xfId="2740"/>
    <cellStyle name="40% - Accent2 2 2 5 3 2 2" xfId="10226"/>
    <cellStyle name="40% - Accent2 2 2 5 3 2 2 2" xfId="16008"/>
    <cellStyle name="40% - Accent2 2 2 5 3 2 2 2 2" xfId="30377"/>
    <cellStyle name="40% - Accent2 2 2 5 3 2 2 3" xfId="21791"/>
    <cellStyle name="40% - Accent2 2 2 5 3 2 2 3 2" xfId="30378"/>
    <cellStyle name="40% - Accent2 2 2 5 3 2 2 4" xfId="30379"/>
    <cellStyle name="40% - Accent2 2 2 5 3 2 3" xfId="7335"/>
    <cellStyle name="40% - Accent2 2 2 5 3 2 3 2" xfId="30380"/>
    <cellStyle name="40% - Accent2 2 2 5 3 2 4" xfId="13117"/>
    <cellStyle name="40% - Accent2 2 2 5 3 2 4 2" xfId="30381"/>
    <cellStyle name="40% - Accent2 2 2 5 3 2 5" xfId="18900"/>
    <cellStyle name="40% - Accent2 2 2 5 3 2 5 2" xfId="30382"/>
    <cellStyle name="40% - Accent2 2 2 5 3 2 6" xfId="30383"/>
    <cellStyle name="40% - Accent2 2 2 5 3 3" xfId="5632"/>
    <cellStyle name="40% - Accent2 2 2 5 3 3 2" xfId="14306"/>
    <cellStyle name="40% - Accent2 2 2 5 3 3 2 2" xfId="30384"/>
    <cellStyle name="40% - Accent2 2 2 5 3 3 3" xfId="20089"/>
    <cellStyle name="40% - Accent2 2 2 5 3 3 3 2" xfId="30385"/>
    <cellStyle name="40% - Accent2 2 2 5 3 3 4" xfId="30386"/>
    <cellStyle name="40% - Accent2 2 2 5 3 4" xfId="8524"/>
    <cellStyle name="40% - Accent2 2 2 5 3 4 2" xfId="30387"/>
    <cellStyle name="40% - Accent2 2 2 5 3 5" xfId="4443"/>
    <cellStyle name="40% - Accent2 2 2 5 3 5 2" xfId="30388"/>
    <cellStyle name="40% - Accent2 2 2 5 3 6" xfId="11415"/>
    <cellStyle name="40% - Accent2 2 2 5 3 6 2" xfId="30389"/>
    <cellStyle name="40% - Accent2 2 2 5 3 7" xfId="17198"/>
    <cellStyle name="40% - Accent2 2 2 5 3 7 2" xfId="30390"/>
    <cellStyle name="40% - Accent2 2 2 5 3 8" xfId="30391"/>
    <cellStyle name="40% - Accent2 2 2 5 4" xfId="2048"/>
    <cellStyle name="40% - Accent2 2 2 5 4 2" xfId="6643"/>
    <cellStyle name="40% - Accent2 2 2 5 4 2 2" xfId="15316"/>
    <cellStyle name="40% - Accent2 2 2 5 4 2 2 2" xfId="30392"/>
    <cellStyle name="40% - Accent2 2 2 5 4 2 3" xfId="21099"/>
    <cellStyle name="40% - Accent2 2 2 5 4 2 3 2" xfId="30393"/>
    <cellStyle name="40% - Accent2 2 2 5 4 2 4" xfId="30394"/>
    <cellStyle name="40% - Accent2 2 2 5 4 3" xfId="9534"/>
    <cellStyle name="40% - Accent2 2 2 5 4 3 2" xfId="30395"/>
    <cellStyle name="40% - Accent2 2 2 5 4 4" xfId="3751"/>
    <cellStyle name="40% - Accent2 2 2 5 4 4 2" xfId="30396"/>
    <cellStyle name="40% - Accent2 2 2 5 4 5" xfId="12425"/>
    <cellStyle name="40% - Accent2 2 2 5 4 5 2" xfId="30397"/>
    <cellStyle name="40% - Accent2 2 2 5 4 6" xfId="18208"/>
    <cellStyle name="40% - Accent2 2 2 5 4 6 2" xfId="30398"/>
    <cellStyle name="40% - Accent2 2 2 5 4 7" xfId="30399"/>
    <cellStyle name="40% - Accent2 2 2 5 5" xfId="1510"/>
    <cellStyle name="40% - Accent2 2 2 5 5 2" xfId="8996"/>
    <cellStyle name="40% - Accent2 2 2 5 5 2 2" xfId="14778"/>
    <cellStyle name="40% - Accent2 2 2 5 5 2 2 2" xfId="30400"/>
    <cellStyle name="40% - Accent2 2 2 5 5 2 3" xfId="20561"/>
    <cellStyle name="40% - Accent2 2 2 5 5 2 3 2" xfId="30401"/>
    <cellStyle name="40% - Accent2 2 2 5 5 2 4" xfId="30402"/>
    <cellStyle name="40% - Accent2 2 2 5 5 3" xfId="6105"/>
    <cellStyle name="40% - Accent2 2 2 5 5 3 2" xfId="30403"/>
    <cellStyle name="40% - Accent2 2 2 5 5 4" xfId="11887"/>
    <cellStyle name="40% - Accent2 2 2 5 5 4 2" xfId="30404"/>
    <cellStyle name="40% - Accent2 2 2 5 5 5" xfId="17670"/>
    <cellStyle name="40% - Accent2 2 2 5 5 5 2" xfId="30405"/>
    <cellStyle name="40% - Accent2 2 2 5 5 6" xfId="30406"/>
    <cellStyle name="40% - Accent2 2 2 5 6" xfId="4940"/>
    <cellStyle name="40% - Accent2 2 2 5 6 2" xfId="13614"/>
    <cellStyle name="40% - Accent2 2 2 5 6 2 2" xfId="30407"/>
    <cellStyle name="40% - Accent2 2 2 5 6 3" xfId="19397"/>
    <cellStyle name="40% - Accent2 2 2 5 6 3 2" xfId="30408"/>
    <cellStyle name="40% - Accent2 2 2 5 6 4" xfId="30409"/>
    <cellStyle name="40% - Accent2 2 2 5 7" xfId="7832"/>
    <cellStyle name="40% - Accent2 2 2 5 7 2" xfId="30410"/>
    <cellStyle name="40% - Accent2 2 2 5 8" xfId="3213"/>
    <cellStyle name="40% - Accent2 2 2 5 8 2" xfId="30411"/>
    <cellStyle name="40% - Accent2 2 2 5 9" xfId="10723"/>
    <cellStyle name="40% - Accent2 2 2 5 9 2" xfId="30412"/>
    <cellStyle name="40% - Accent2 2 2 6" xfId="312"/>
    <cellStyle name="40% - Accent2 2 2 6 2" xfId="2050"/>
    <cellStyle name="40% - Accent2 2 2 6 2 2" xfId="6645"/>
    <cellStyle name="40% - Accent2 2 2 6 2 2 2" xfId="15318"/>
    <cellStyle name="40% - Accent2 2 2 6 2 2 2 2" xfId="30413"/>
    <cellStyle name="40% - Accent2 2 2 6 2 2 3" xfId="21101"/>
    <cellStyle name="40% - Accent2 2 2 6 2 2 3 2" xfId="30414"/>
    <cellStyle name="40% - Accent2 2 2 6 2 2 4" xfId="30415"/>
    <cellStyle name="40% - Accent2 2 2 6 2 3" xfId="9536"/>
    <cellStyle name="40% - Accent2 2 2 6 2 3 2" xfId="30416"/>
    <cellStyle name="40% - Accent2 2 2 6 2 4" xfId="3753"/>
    <cellStyle name="40% - Accent2 2 2 6 2 4 2" xfId="30417"/>
    <cellStyle name="40% - Accent2 2 2 6 2 5" xfId="12427"/>
    <cellStyle name="40% - Accent2 2 2 6 2 5 2" xfId="30418"/>
    <cellStyle name="40% - Accent2 2 2 6 2 6" xfId="18210"/>
    <cellStyle name="40% - Accent2 2 2 6 2 6 2" xfId="30419"/>
    <cellStyle name="40% - Accent2 2 2 6 2 7" xfId="30420"/>
    <cellStyle name="40% - Accent2 2 2 6 3" xfId="1501"/>
    <cellStyle name="40% - Accent2 2 2 6 3 2" xfId="8987"/>
    <cellStyle name="40% - Accent2 2 2 6 3 2 2" xfId="14769"/>
    <cellStyle name="40% - Accent2 2 2 6 3 2 2 2" xfId="30421"/>
    <cellStyle name="40% - Accent2 2 2 6 3 2 3" xfId="20552"/>
    <cellStyle name="40% - Accent2 2 2 6 3 2 3 2" xfId="30422"/>
    <cellStyle name="40% - Accent2 2 2 6 3 2 4" xfId="30423"/>
    <cellStyle name="40% - Accent2 2 2 6 3 3" xfId="6096"/>
    <cellStyle name="40% - Accent2 2 2 6 3 3 2" xfId="30424"/>
    <cellStyle name="40% - Accent2 2 2 6 3 4" xfId="11878"/>
    <cellStyle name="40% - Accent2 2 2 6 3 4 2" xfId="30425"/>
    <cellStyle name="40% - Accent2 2 2 6 3 5" xfId="17661"/>
    <cellStyle name="40% - Accent2 2 2 6 3 5 2" xfId="30426"/>
    <cellStyle name="40% - Accent2 2 2 6 3 6" xfId="30427"/>
    <cellStyle name="40% - Accent2 2 2 6 4" xfId="4942"/>
    <cellStyle name="40% - Accent2 2 2 6 4 2" xfId="13616"/>
    <cellStyle name="40% - Accent2 2 2 6 4 2 2" xfId="30428"/>
    <cellStyle name="40% - Accent2 2 2 6 4 3" xfId="19399"/>
    <cellStyle name="40% - Accent2 2 2 6 4 3 2" xfId="30429"/>
    <cellStyle name="40% - Accent2 2 2 6 4 4" xfId="30430"/>
    <cellStyle name="40% - Accent2 2 2 6 5" xfId="7834"/>
    <cellStyle name="40% - Accent2 2 2 6 5 2" xfId="30431"/>
    <cellStyle name="40% - Accent2 2 2 6 6" xfId="3204"/>
    <cellStyle name="40% - Accent2 2 2 6 6 2" xfId="30432"/>
    <cellStyle name="40% - Accent2 2 2 6 7" xfId="10725"/>
    <cellStyle name="40% - Accent2 2 2 6 7 2" xfId="30433"/>
    <cellStyle name="40% - Accent2 2 2 6 8" xfId="16508"/>
    <cellStyle name="40% - Accent2 2 2 6 8 2" xfId="30434"/>
    <cellStyle name="40% - Accent2 2 2 6 9" xfId="30435"/>
    <cellStyle name="40% - Accent2 2 2 7" xfId="869"/>
    <cellStyle name="40% - Accent2 2 2 7 2" xfId="2575"/>
    <cellStyle name="40% - Accent2 2 2 7 2 2" xfId="10061"/>
    <cellStyle name="40% - Accent2 2 2 7 2 2 2" xfId="15843"/>
    <cellStyle name="40% - Accent2 2 2 7 2 2 2 2" xfId="30436"/>
    <cellStyle name="40% - Accent2 2 2 7 2 2 3" xfId="21626"/>
    <cellStyle name="40% - Accent2 2 2 7 2 2 3 2" xfId="30437"/>
    <cellStyle name="40% - Accent2 2 2 7 2 2 4" xfId="30438"/>
    <cellStyle name="40% - Accent2 2 2 7 2 3" xfId="7170"/>
    <cellStyle name="40% - Accent2 2 2 7 2 3 2" xfId="30439"/>
    <cellStyle name="40% - Accent2 2 2 7 2 4" xfId="12952"/>
    <cellStyle name="40% - Accent2 2 2 7 2 4 2" xfId="30440"/>
    <cellStyle name="40% - Accent2 2 2 7 2 5" xfId="18735"/>
    <cellStyle name="40% - Accent2 2 2 7 2 5 2" xfId="30441"/>
    <cellStyle name="40% - Accent2 2 2 7 2 6" xfId="30442"/>
    <cellStyle name="40% - Accent2 2 2 7 3" xfId="5467"/>
    <cellStyle name="40% - Accent2 2 2 7 3 2" xfId="14141"/>
    <cellStyle name="40% - Accent2 2 2 7 3 2 2" xfId="30443"/>
    <cellStyle name="40% - Accent2 2 2 7 3 3" xfId="19924"/>
    <cellStyle name="40% - Accent2 2 2 7 3 3 2" xfId="30444"/>
    <cellStyle name="40% - Accent2 2 2 7 3 4" xfId="30445"/>
    <cellStyle name="40% - Accent2 2 2 7 4" xfId="8359"/>
    <cellStyle name="40% - Accent2 2 2 7 4 2" xfId="30446"/>
    <cellStyle name="40% - Accent2 2 2 7 5" xfId="4278"/>
    <cellStyle name="40% - Accent2 2 2 7 5 2" xfId="30447"/>
    <cellStyle name="40% - Accent2 2 2 7 6" xfId="11250"/>
    <cellStyle name="40% - Accent2 2 2 7 6 2" xfId="30448"/>
    <cellStyle name="40% - Accent2 2 2 7 7" xfId="17033"/>
    <cellStyle name="40% - Accent2 2 2 7 7 2" xfId="30449"/>
    <cellStyle name="40% - Accent2 2 2 7 8" xfId="30450"/>
    <cellStyle name="40% - Accent2 2 2 8" xfId="2031"/>
    <cellStyle name="40% - Accent2 2 2 8 2" xfId="6626"/>
    <cellStyle name="40% - Accent2 2 2 8 2 2" xfId="15299"/>
    <cellStyle name="40% - Accent2 2 2 8 2 2 2" xfId="30451"/>
    <cellStyle name="40% - Accent2 2 2 8 2 3" xfId="21082"/>
    <cellStyle name="40% - Accent2 2 2 8 2 3 2" xfId="30452"/>
    <cellStyle name="40% - Accent2 2 2 8 2 4" xfId="30453"/>
    <cellStyle name="40% - Accent2 2 2 8 3" xfId="9517"/>
    <cellStyle name="40% - Accent2 2 2 8 3 2" xfId="30454"/>
    <cellStyle name="40% - Accent2 2 2 8 4" xfId="3734"/>
    <cellStyle name="40% - Accent2 2 2 8 4 2" xfId="30455"/>
    <cellStyle name="40% - Accent2 2 2 8 5" xfId="12408"/>
    <cellStyle name="40% - Accent2 2 2 8 5 2" xfId="30456"/>
    <cellStyle name="40% - Accent2 2 2 8 6" xfId="18191"/>
    <cellStyle name="40% - Accent2 2 2 8 6 2" xfId="30457"/>
    <cellStyle name="40% - Accent2 2 2 8 7" xfId="30458"/>
    <cellStyle name="40% - Accent2 2 2 9" xfId="1311"/>
    <cellStyle name="40% - Accent2 2 2 9 2" xfId="8797"/>
    <cellStyle name="40% - Accent2 2 2 9 2 2" xfId="14579"/>
    <cellStyle name="40% - Accent2 2 2 9 2 2 2" xfId="30459"/>
    <cellStyle name="40% - Accent2 2 2 9 2 3" xfId="20362"/>
    <cellStyle name="40% - Accent2 2 2 9 2 3 2" xfId="30460"/>
    <cellStyle name="40% - Accent2 2 2 9 2 4" xfId="30461"/>
    <cellStyle name="40% - Accent2 2 2 9 3" xfId="5906"/>
    <cellStyle name="40% - Accent2 2 2 9 3 2" xfId="30462"/>
    <cellStyle name="40% - Accent2 2 2 9 4" xfId="11688"/>
    <cellStyle name="40% - Accent2 2 2 9 4 2" xfId="30463"/>
    <cellStyle name="40% - Accent2 2 2 9 5" xfId="17471"/>
    <cellStyle name="40% - Accent2 2 2 9 5 2" xfId="30464"/>
    <cellStyle name="40% - Accent2 2 2 9 6" xfId="30465"/>
    <cellStyle name="40% - Accent2 2 3" xfId="313"/>
    <cellStyle name="40% - Accent2 2 3 10" xfId="7835"/>
    <cellStyle name="40% - Accent2 2 3 10 2" xfId="30466"/>
    <cellStyle name="40% - Accent2 2 3 11" xfId="3016"/>
    <cellStyle name="40% - Accent2 2 3 11 2" xfId="30467"/>
    <cellStyle name="40% - Accent2 2 3 12" xfId="10726"/>
    <cellStyle name="40% - Accent2 2 3 12 2" xfId="30468"/>
    <cellStyle name="40% - Accent2 2 3 13" xfId="16509"/>
    <cellStyle name="40% - Accent2 2 3 13 2" xfId="30469"/>
    <cellStyle name="40% - Accent2 2 3 14" xfId="30470"/>
    <cellStyle name="40% - Accent2 2 3 2" xfId="314"/>
    <cellStyle name="40% - Accent2 2 3 2 10" xfId="10727"/>
    <cellStyle name="40% - Accent2 2 3 2 10 2" xfId="30471"/>
    <cellStyle name="40% - Accent2 2 3 2 11" xfId="16510"/>
    <cellStyle name="40% - Accent2 2 3 2 11 2" xfId="30472"/>
    <cellStyle name="40% - Accent2 2 3 2 12" xfId="30473"/>
    <cellStyle name="40% - Accent2 2 3 2 2" xfId="315"/>
    <cellStyle name="40% - Accent2 2 3 2 2 10" xfId="16511"/>
    <cellStyle name="40% - Accent2 2 3 2 2 10 2" xfId="30474"/>
    <cellStyle name="40% - Accent2 2 3 2 2 11" xfId="30475"/>
    <cellStyle name="40% - Accent2 2 3 2 2 2" xfId="316"/>
    <cellStyle name="40% - Accent2 2 3 2 2 2 2" xfId="2054"/>
    <cellStyle name="40% - Accent2 2 3 2 2 2 2 2" xfId="9540"/>
    <cellStyle name="40% - Accent2 2 3 2 2 2 2 2 2" xfId="15322"/>
    <cellStyle name="40% - Accent2 2 3 2 2 2 2 2 2 2" xfId="30476"/>
    <cellStyle name="40% - Accent2 2 3 2 2 2 2 2 3" xfId="21105"/>
    <cellStyle name="40% - Accent2 2 3 2 2 2 2 2 3 2" xfId="30477"/>
    <cellStyle name="40% - Accent2 2 3 2 2 2 2 2 4" xfId="30478"/>
    <cellStyle name="40% - Accent2 2 3 2 2 2 2 3" xfId="6649"/>
    <cellStyle name="40% - Accent2 2 3 2 2 2 2 3 2" xfId="30479"/>
    <cellStyle name="40% - Accent2 2 3 2 2 2 2 4" xfId="12431"/>
    <cellStyle name="40% - Accent2 2 3 2 2 2 2 4 2" xfId="30480"/>
    <cellStyle name="40% - Accent2 2 3 2 2 2 2 5" xfId="18214"/>
    <cellStyle name="40% - Accent2 2 3 2 2 2 2 5 2" xfId="30481"/>
    <cellStyle name="40% - Accent2 2 3 2 2 2 2 6" xfId="30482"/>
    <cellStyle name="40% - Accent2 2 3 2 2 2 3" xfId="4946"/>
    <cellStyle name="40% - Accent2 2 3 2 2 2 3 2" xfId="13620"/>
    <cellStyle name="40% - Accent2 2 3 2 2 2 3 2 2" xfId="30483"/>
    <cellStyle name="40% - Accent2 2 3 2 2 2 3 3" xfId="19403"/>
    <cellStyle name="40% - Accent2 2 3 2 2 2 3 3 2" xfId="30484"/>
    <cellStyle name="40% - Accent2 2 3 2 2 2 3 4" xfId="30485"/>
    <cellStyle name="40% - Accent2 2 3 2 2 2 4" xfId="7838"/>
    <cellStyle name="40% - Accent2 2 3 2 2 2 4 2" xfId="30486"/>
    <cellStyle name="40% - Accent2 2 3 2 2 2 5" xfId="3757"/>
    <cellStyle name="40% - Accent2 2 3 2 2 2 5 2" xfId="30487"/>
    <cellStyle name="40% - Accent2 2 3 2 2 2 6" xfId="10729"/>
    <cellStyle name="40% - Accent2 2 3 2 2 2 6 2" xfId="30488"/>
    <cellStyle name="40% - Accent2 2 3 2 2 2 7" xfId="16512"/>
    <cellStyle name="40% - Accent2 2 3 2 2 2 7 2" xfId="30489"/>
    <cellStyle name="40% - Accent2 2 3 2 2 2 8" xfId="30490"/>
    <cellStyle name="40% - Accent2 2 3 2 2 3" xfId="1038"/>
    <cellStyle name="40% - Accent2 2 3 2 2 3 2" xfId="2742"/>
    <cellStyle name="40% - Accent2 2 3 2 2 3 2 2" xfId="10228"/>
    <cellStyle name="40% - Accent2 2 3 2 2 3 2 2 2" xfId="16010"/>
    <cellStyle name="40% - Accent2 2 3 2 2 3 2 2 2 2" xfId="30491"/>
    <cellStyle name="40% - Accent2 2 3 2 2 3 2 2 3" xfId="21793"/>
    <cellStyle name="40% - Accent2 2 3 2 2 3 2 2 3 2" xfId="30492"/>
    <cellStyle name="40% - Accent2 2 3 2 2 3 2 2 4" xfId="30493"/>
    <cellStyle name="40% - Accent2 2 3 2 2 3 2 3" xfId="7337"/>
    <cellStyle name="40% - Accent2 2 3 2 2 3 2 3 2" xfId="30494"/>
    <cellStyle name="40% - Accent2 2 3 2 2 3 2 4" xfId="13119"/>
    <cellStyle name="40% - Accent2 2 3 2 2 3 2 4 2" xfId="30495"/>
    <cellStyle name="40% - Accent2 2 3 2 2 3 2 5" xfId="18902"/>
    <cellStyle name="40% - Accent2 2 3 2 2 3 2 5 2" xfId="30496"/>
    <cellStyle name="40% - Accent2 2 3 2 2 3 2 6" xfId="30497"/>
    <cellStyle name="40% - Accent2 2 3 2 2 3 3" xfId="5634"/>
    <cellStyle name="40% - Accent2 2 3 2 2 3 3 2" xfId="14308"/>
    <cellStyle name="40% - Accent2 2 3 2 2 3 3 2 2" xfId="30498"/>
    <cellStyle name="40% - Accent2 2 3 2 2 3 3 3" xfId="20091"/>
    <cellStyle name="40% - Accent2 2 3 2 2 3 3 3 2" xfId="30499"/>
    <cellStyle name="40% - Accent2 2 3 2 2 3 3 4" xfId="30500"/>
    <cellStyle name="40% - Accent2 2 3 2 2 3 4" xfId="8526"/>
    <cellStyle name="40% - Accent2 2 3 2 2 3 4 2" xfId="30501"/>
    <cellStyle name="40% - Accent2 2 3 2 2 3 5" xfId="4445"/>
    <cellStyle name="40% - Accent2 2 3 2 2 3 5 2" xfId="30502"/>
    <cellStyle name="40% - Accent2 2 3 2 2 3 6" xfId="11417"/>
    <cellStyle name="40% - Accent2 2 3 2 2 3 6 2" xfId="30503"/>
    <cellStyle name="40% - Accent2 2 3 2 2 3 7" xfId="17200"/>
    <cellStyle name="40% - Accent2 2 3 2 2 3 7 2" xfId="30504"/>
    <cellStyle name="40% - Accent2 2 3 2 2 3 8" xfId="30505"/>
    <cellStyle name="40% - Accent2 2 3 2 2 4" xfId="2053"/>
    <cellStyle name="40% - Accent2 2 3 2 2 4 2" xfId="6648"/>
    <cellStyle name="40% - Accent2 2 3 2 2 4 2 2" xfId="15321"/>
    <cellStyle name="40% - Accent2 2 3 2 2 4 2 2 2" xfId="30506"/>
    <cellStyle name="40% - Accent2 2 3 2 2 4 2 3" xfId="21104"/>
    <cellStyle name="40% - Accent2 2 3 2 2 4 2 3 2" xfId="30507"/>
    <cellStyle name="40% - Accent2 2 3 2 2 4 2 4" xfId="30508"/>
    <cellStyle name="40% - Accent2 2 3 2 2 4 3" xfId="9539"/>
    <cellStyle name="40% - Accent2 2 3 2 2 4 3 2" xfId="30509"/>
    <cellStyle name="40% - Accent2 2 3 2 2 4 4" xfId="3756"/>
    <cellStyle name="40% - Accent2 2 3 2 2 4 4 2" xfId="30510"/>
    <cellStyle name="40% - Accent2 2 3 2 2 4 5" xfId="12430"/>
    <cellStyle name="40% - Accent2 2 3 2 2 4 5 2" xfId="30511"/>
    <cellStyle name="40% - Accent2 2 3 2 2 4 6" xfId="18213"/>
    <cellStyle name="40% - Accent2 2 3 2 2 4 6 2" xfId="30512"/>
    <cellStyle name="40% - Accent2 2 3 2 2 4 7" xfId="30513"/>
    <cellStyle name="40% - Accent2 2 3 2 2 5" xfId="1513"/>
    <cellStyle name="40% - Accent2 2 3 2 2 5 2" xfId="8999"/>
    <cellStyle name="40% - Accent2 2 3 2 2 5 2 2" xfId="14781"/>
    <cellStyle name="40% - Accent2 2 3 2 2 5 2 2 2" xfId="30514"/>
    <cellStyle name="40% - Accent2 2 3 2 2 5 2 3" xfId="20564"/>
    <cellStyle name="40% - Accent2 2 3 2 2 5 2 3 2" xfId="30515"/>
    <cellStyle name="40% - Accent2 2 3 2 2 5 2 4" xfId="30516"/>
    <cellStyle name="40% - Accent2 2 3 2 2 5 3" xfId="6108"/>
    <cellStyle name="40% - Accent2 2 3 2 2 5 3 2" xfId="30517"/>
    <cellStyle name="40% - Accent2 2 3 2 2 5 4" xfId="11890"/>
    <cellStyle name="40% - Accent2 2 3 2 2 5 4 2" xfId="30518"/>
    <cellStyle name="40% - Accent2 2 3 2 2 5 5" xfId="17673"/>
    <cellStyle name="40% - Accent2 2 3 2 2 5 5 2" xfId="30519"/>
    <cellStyle name="40% - Accent2 2 3 2 2 5 6" xfId="30520"/>
    <cellStyle name="40% - Accent2 2 3 2 2 6" xfId="4945"/>
    <cellStyle name="40% - Accent2 2 3 2 2 6 2" xfId="13619"/>
    <cellStyle name="40% - Accent2 2 3 2 2 6 2 2" xfId="30521"/>
    <cellStyle name="40% - Accent2 2 3 2 2 6 3" xfId="19402"/>
    <cellStyle name="40% - Accent2 2 3 2 2 6 3 2" xfId="30522"/>
    <cellStyle name="40% - Accent2 2 3 2 2 6 4" xfId="30523"/>
    <cellStyle name="40% - Accent2 2 3 2 2 7" xfId="7837"/>
    <cellStyle name="40% - Accent2 2 3 2 2 7 2" xfId="30524"/>
    <cellStyle name="40% - Accent2 2 3 2 2 8" xfId="3216"/>
    <cellStyle name="40% - Accent2 2 3 2 2 8 2" xfId="30525"/>
    <cellStyle name="40% - Accent2 2 3 2 2 9" xfId="10728"/>
    <cellStyle name="40% - Accent2 2 3 2 2 9 2" xfId="30526"/>
    <cellStyle name="40% - Accent2 2 3 2 3" xfId="317"/>
    <cellStyle name="40% - Accent2 2 3 2 3 2" xfId="2055"/>
    <cellStyle name="40% - Accent2 2 3 2 3 2 2" xfId="9541"/>
    <cellStyle name="40% - Accent2 2 3 2 3 2 2 2" xfId="15323"/>
    <cellStyle name="40% - Accent2 2 3 2 3 2 2 2 2" xfId="30527"/>
    <cellStyle name="40% - Accent2 2 3 2 3 2 2 3" xfId="21106"/>
    <cellStyle name="40% - Accent2 2 3 2 3 2 2 3 2" xfId="30528"/>
    <cellStyle name="40% - Accent2 2 3 2 3 2 2 4" xfId="30529"/>
    <cellStyle name="40% - Accent2 2 3 2 3 2 3" xfId="6650"/>
    <cellStyle name="40% - Accent2 2 3 2 3 2 3 2" xfId="30530"/>
    <cellStyle name="40% - Accent2 2 3 2 3 2 4" xfId="12432"/>
    <cellStyle name="40% - Accent2 2 3 2 3 2 4 2" xfId="30531"/>
    <cellStyle name="40% - Accent2 2 3 2 3 2 5" xfId="18215"/>
    <cellStyle name="40% - Accent2 2 3 2 3 2 5 2" xfId="30532"/>
    <cellStyle name="40% - Accent2 2 3 2 3 2 6" xfId="30533"/>
    <cellStyle name="40% - Accent2 2 3 2 3 3" xfId="4947"/>
    <cellStyle name="40% - Accent2 2 3 2 3 3 2" xfId="13621"/>
    <cellStyle name="40% - Accent2 2 3 2 3 3 2 2" xfId="30534"/>
    <cellStyle name="40% - Accent2 2 3 2 3 3 3" xfId="19404"/>
    <cellStyle name="40% - Accent2 2 3 2 3 3 3 2" xfId="30535"/>
    <cellStyle name="40% - Accent2 2 3 2 3 3 4" xfId="30536"/>
    <cellStyle name="40% - Accent2 2 3 2 3 4" xfId="7839"/>
    <cellStyle name="40% - Accent2 2 3 2 3 4 2" xfId="30537"/>
    <cellStyle name="40% - Accent2 2 3 2 3 5" xfId="3758"/>
    <cellStyle name="40% - Accent2 2 3 2 3 5 2" xfId="30538"/>
    <cellStyle name="40% - Accent2 2 3 2 3 6" xfId="10730"/>
    <cellStyle name="40% - Accent2 2 3 2 3 6 2" xfId="30539"/>
    <cellStyle name="40% - Accent2 2 3 2 3 7" xfId="16513"/>
    <cellStyle name="40% - Accent2 2 3 2 3 7 2" xfId="30540"/>
    <cellStyle name="40% - Accent2 2 3 2 3 8" xfId="30541"/>
    <cellStyle name="40% - Accent2 2 3 2 4" xfId="1037"/>
    <cellStyle name="40% - Accent2 2 3 2 4 2" xfId="2741"/>
    <cellStyle name="40% - Accent2 2 3 2 4 2 2" xfId="10227"/>
    <cellStyle name="40% - Accent2 2 3 2 4 2 2 2" xfId="16009"/>
    <cellStyle name="40% - Accent2 2 3 2 4 2 2 2 2" xfId="30542"/>
    <cellStyle name="40% - Accent2 2 3 2 4 2 2 3" xfId="21792"/>
    <cellStyle name="40% - Accent2 2 3 2 4 2 2 3 2" xfId="30543"/>
    <cellStyle name="40% - Accent2 2 3 2 4 2 2 4" xfId="30544"/>
    <cellStyle name="40% - Accent2 2 3 2 4 2 3" xfId="7336"/>
    <cellStyle name="40% - Accent2 2 3 2 4 2 3 2" xfId="30545"/>
    <cellStyle name="40% - Accent2 2 3 2 4 2 4" xfId="13118"/>
    <cellStyle name="40% - Accent2 2 3 2 4 2 4 2" xfId="30546"/>
    <cellStyle name="40% - Accent2 2 3 2 4 2 5" xfId="18901"/>
    <cellStyle name="40% - Accent2 2 3 2 4 2 5 2" xfId="30547"/>
    <cellStyle name="40% - Accent2 2 3 2 4 2 6" xfId="30548"/>
    <cellStyle name="40% - Accent2 2 3 2 4 3" xfId="5633"/>
    <cellStyle name="40% - Accent2 2 3 2 4 3 2" xfId="14307"/>
    <cellStyle name="40% - Accent2 2 3 2 4 3 2 2" xfId="30549"/>
    <cellStyle name="40% - Accent2 2 3 2 4 3 3" xfId="20090"/>
    <cellStyle name="40% - Accent2 2 3 2 4 3 3 2" xfId="30550"/>
    <cellStyle name="40% - Accent2 2 3 2 4 3 4" xfId="30551"/>
    <cellStyle name="40% - Accent2 2 3 2 4 4" xfId="8525"/>
    <cellStyle name="40% - Accent2 2 3 2 4 4 2" xfId="30552"/>
    <cellStyle name="40% - Accent2 2 3 2 4 5" xfId="4444"/>
    <cellStyle name="40% - Accent2 2 3 2 4 5 2" xfId="30553"/>
    <cellStyle name="40% - Accent2 2 3 2 4 6" xfId="11416"/>
    <cellStyle name="40% - Accent2 2 3 2 4 6 2" xfId="30554"/>
    <cellStyle name="40% - Accent2 2 3 2 4 7" xfId="17199"/>
    <cellStyle name="40% - Accent2 2 3 2 4 7 2" xfId="30555"/>
    <cellStyle name="40% - Accent2 2 3 2 4 8" xfId="30556"/>
    <cellStyle name="40% - Accent2 2 3 2 5" xfId="2052"/>
    <cellStyle name="40% - Accent2 2 3 2 5 2" xfId="6647"/>
    <cellStyle name="40% - Accent2 2 3 2 5 2 2" xfId="15320"/>
    <cellStyle name="40% - Accent2 2 3 2 5 2 2 2" xfId="30557"/>
    <cellStyle name="40% - Accent2 2 3 2 5 2 3" xfId="21103"/>
    <cellStyle name="40% - Accent2 2 3 2 5 2 3 2" xfId="30558"/>
    <cellStyle name="40% - Accent2 2 3 2 5 2 4" xfId="30559"/>
    <cellStyle name="40% - Accent2 2 3 2 5 3" xfId="9538"/>
    <cellStyle name="40% - Accent2 2 3 2 5 3 2" xfId="30560"/>
    <cellStyle name="40% - Accent2 2 3 2 5 4" xfId="3755"/>
    <cellStyle name="40% - Accent2 2 3 2 5 4 2" xfId="30561"/>
    <cellStyle name="40% - Accent2 2 3 2 5 5" xfId="12429"/>
    <cellStyle name="40% - Accent2 2 3 2 5 5 2" xfId="30562"/>
    <cellStyle name="40% - Accent2 2 3 2 5 6" xfId="18212"/>
    <cellStyle name="40% - Accent2 2 3 2 5 6 2" xfId="30563"/>
    <cellStyle name="40% - Accent2 2 3 2 5 7" xfId="30564"/>
    <cellStyle name="40% - Accent2 2 3 2 6" xfId="1512"/>
    <cellStyle name="40% - Accent2 2 3 2 6 2" xfId="8998"/>
    <cellStyle name="40% - Accent2 2 3 2 6 2 2" xfId="14780"/>
    <cellStyle name="40% - Accent2 2 3 2 6 2 2 2" xfId="30565"/>
    <cellStyle name="40% - Accent2 2 3 2 6 2 3" xfId="20563"/>
    <cellStyle name="40% - Accent2 2 3 2 6 2 3 2" xfId="30566"/>
    <cellStyle name="40% - Accent2 2 3 2 6 2 4" xfId="30567"/>
    <cellStyle name="40% - Accent2 2 3 2 6 3" xfId="6107"/>
    <cellStyle name="40% - Accent2 2 3 2 6 3 2" xfId="30568"/>
    <cellStyle name="40% - Accent2 2 3 2 6 4" xfId="11889"/>
    <cellStyle name="40% - Accent2 2 3 2 6 4 2" xfId="30569"/>
    <cellStyle name="40% - Accent2 2 3 2 6 5" xfId="17672"/>
    <cellStyle name="40% - Accent2 2 3 2 6 5 2" xfId="30570"/>
    <cellStyle name="40% - Accent2 2 3 2 6 6" xfId="30571"/>
    <cellStyle name="40% - Accent2 2 3 2 7" xfId="4944"/>
    <cellStyle name="40% - Accent2 2 3 2 7 2" xfId="13618"/>
    <cellStyle name="40% - Accent2 2 3 2 7 2 2" xfId="30572"/>
    <cellStyle name="40% - Accent2 2 3 2 7 3" xfId="19401"/>
    <cellStyle name="40% - Accent2 2 3 2 7 3 2" xfId="30573"/>
    <cellStyle name="40% - Accent2 2 3 2 7 4" xfId="30574"/>
    <cellStyle name="40% - Accent2 2 3 2 8" xfId="7836"/>
    <cellStyle name="40% - Accent2 2 3 2 8 2" xfId="30575"/>
    <cellStyle name="40% - Accent2 2 3 2 9" xfId="3215"/>
    <cellStyle name="40% - Accent2 2 3 2 9 2" xfId="30576"/>
    <cellStyle name="40% - Accent2 2 3 3" xfId="318"/>
    <cellStyle name="40% - Accent2 2 3 3 10" xfId="16514"/>
    <cellStyle name="40% - Accent2 2 3 3 10 2" xfId="30577"/>
    <cellStyle name="40% - Accent2 2 3 3 11" xfId="30578"/>
    <cellStyle name="40% - Accent2 2 3 3 2" xfId="319"/>
    <cellStyle name="40% - Accent2 2 3 3 2 2" xfId="2057"/>
    <cellStyle name="40% - Accent2 2 3 3 2 2 2" xfId="9543"/>
    <cellStyle name="40% - Accent2 2 3 3 2 2 2 2" xfId="15325"/>
    <cellStyle name="40% - Accent2 2 3 3 2 2 2 2 2" xfId="30579"/>
    <cellStyle name="40% - Accent2 2 3 3 2 2 2 3" xfId="21108"/>
    <cellStyle name="40% - Accent2 2 3 3 2 2 2 3 2" xfId="30580"/>
    <cellStyle name="40% - Accent2 2 3 3 2 2 2 4" xfId="30581"/>
    <cellStyle name="40% - Accent2 2 3 3 2 2 3" xfId="6652"/>
    <cellStyle name="40% - Accent2 2 3 3 2 2 3 2" xfId="30582"/>
    <cellStyle name="40% - Accent2 2 3 3 2 2 4" xfId="12434"/>
    <cellStyle name="40% - Accent2 2 3 3 2 2 4 2" xfId="30583"/>
    <cellStyle name="40% - Accent2 2 3 3 2 2 5" xfId="18217"/>
    <cellStyle name="40% - Accent2 2 3 3 2 2 5 2" xfId="30584"/>
    <cellStyle name="40% - Accent2 2 3 3 2 2 6" xfId="30585"/>
    <cellStyle name="40% - Accent2 2 3 3 2 3" xfId="4949"/>
    <cellStyle name="40% - Accent2 2 3 3 2 3 2" xfId="13623"/>
    <cellStyle name="40% - Accent2 2 3 3 2 3 2 2" xfId="30586"/>
    <cellStyle name="40% - Accent2 2 3 3 2 3 3" xfId="19406"/>
    <cellStyle name="40% - Accent2 2 3 3 2 3 3 2" xfId="30587"/>
    <cellStyle name="40% - Accent2 2 3 3 2 3 4" xfId="30588"/>
    <cellStyle name="40% - Accent2 2 3 3 2 4" xfId="7841"/>
    <cellStyle name="40% - Accent2 2 3 3 2 4 2" xfId="30589"/>
    <cellStyle name="40% - Accent2 2 3 3 2 5" xfId="3760"/>
    <cellStyle name="40% - Accent2 2 3 3 2 5 2" xfId="30590"/>
    <cellStyle name="40% - Accent2 2 3 3 2 6" xfId="10732"/>
    <cellStyle name="40% - Accent2 2 3 3 2 6 2" xfId="30591"/>
    <cellStyle name="40% - Accent2 2 3 3 2 7" xfId="16515"/>
    <cellStyle name="40% - Accent2 2 3 3 2 7 2" xfId="30592"/>
    <cellStyle name="40% - Accent2 2 3 3 2 8" xfId="30593"/>
    <cellStyle name="40% - Accent2 2 3 3 3" xfId="1039"/>
    <cellStyle name="40% - Accent2 2 3 3 3 2" xfId="2743"/>
    <cellStyle name="40% - Accent2 2 3 3 3 2 2" xfId="10229"/>
    <cellStyle name="40% - Accent2 2 3 3 3 2 2 2" xfId="16011"/>
    <cellStyle name="40% - Accent2 2 3 3 3 2 2 2 2" xfId="30594"/>
    <cellStyle name="40% - Accent2 2 3 3 3 2 2 3" xfId="21794"/>
    <cellStyle name="40% - Accent2 2 3 3 3 2 2 3 2" xfId="30595"/>
    <cellStyle name="40% - Accent2 2 3 3 3 2 2 4" xfId="30596"/>
    <cellStyle name="40% - Accent2 2 3 3 3 2 3" xfId="7338"/>
    <cellStyle name="40% - Accent2 2 3 3 3 2 3 2" xfId="30597"/>
    <cellStyle name="40% - Accent2 2 3 3 3 2 4" xfId="13120"/>
    <cellStyle name="40% - Accent2 2 3 3 3 2 4 2" xfId="30598"/>
    <cellStyle name="40% - Accent2 2 3 3 3 2 5" xfId="18903"/>
    <cellStyle name="40% - Accent2 2 3 3 3 2 5 2" xfId="30599"/>
    <cellStyle name="40% - Accent2 2 3 3 3 2 6" xfId="30600"/>
    <cellStyle name="40% - Accent2 2 3 3 3 3" xfId="5635"/>
    <cellStyle name="40% - Accent2 2 3 3 3 3 2" xfId="14309"/>
    <cellStyle name="40% - Accent2 2 3 3 3 3 2 2" xfId="30601"/>
    <cellStyle name="40% - Accent2 2 3 3 3 3 3" xfId="20092"/>
    <cellStyle name="40% - Accent2 2 3 3 3 3 3 2" xfId="30602"/>
    <cellStyle name="40% - Accent2 2 3 3 3 3 4" xfId="30603"/>
    <cellStyle name="40% - Accent2 2 3 3 3 4" xfId="8527"/>
    <cellStyle name="40% - Accent2 2 3 3 3 4 2" xfId="30604"/>
    <cellStyle name="40% - Accent2 2 3 3 3 5" xfId="4446"/>
    <cellStyle name="40% - Accent2 2 3 3 3 5 2" xfId="30605"/>
    <cellStyle name="40% - Accent2 2 3 3 3 6" xfId="11418"/>
    <cellStyle name="40% - Accent2 2 3 3 3 6 2" xfId="30606"/>
    <cellStyle name="40% - Accent2 2 3 3 3 7" xfId="17201"/>
    <cellStyle name="40% - Accent2 2 3 3 3 7 2" xfId="30607"/>
    <cellStyle name="40% - Accent2 2 3 3 3 8" xfId="30608"/>
    <cellStyle name="40% - Accent2 2 3 3 4" xfId="2056"/>
    <cellStyle name="40% - Accent2 2 3 3 4 2" xfId="6651"/>
    <cellStyle name="40% - Accent2 2 3 3 4 2 2" xfId="15324"/>
    <cellStyle name="40% - Accent2 2 3 3 4 2 2 2" xfId="30609"/>
    <cellStyle name="40% - Accent2 2 3 3 4 2 3" xfId="21107"/>
    <cellStyle name="40% - Accent2 2 3 3 4 2 3 2" xfId="30610"/>
    <cellStyle name="40% - Accent2 2 3 3 4 2 4" xfId="30611"/>
    <cellStyle name="40% - Accent2 2 3 3 4 3" xfId="9542"/>
    <cellStyle name="40% - Accent2 2 3 3 4 3 2" xfId="30612"/>
    <cellStyle name="40% - Accent2 2 3 3 4 4" xfId="3759"/>
    <cellStyle name="40% - Accent2 2 3 3 4 4 2" xfId="30613"/>
    <cellStyle name="40% - Accent2 2 3 3 4 5" xfId="12433"/>
    <cellStyle name="40% - Accent2 2 3 3 4 5 2" xfId="30614"/>
    <cellStyle name="40% - Accent2 2 3 3 4 6" xfId="18216"/>
    <cellStyle name="40% - Accent2 2 3 3 4 6 2" xfId="30615"/>
    <cellStyle name="40% - Accent2 2 3 3 4 7" xfId="30616"/>
    <cellStyle name="40% - Accent2 2 3 3 5" xfId="1514"/>
    <cellStyle name="40% - Accent2 2 3 3 5 2" xfId="9000"/>
    <cellStyle name="40% - Accent2 2 3 3 5 2 2" xfId="14782"/>
    <cellStyle name="40% - Accent2 2 3 3 5 2 2 2" xfId="30617"/>
    <cellStyle name="40% - Accent2 2 3 3 5 2 3" xfId="20565"/>
    <cellStyle name="40% - Accent2 2 3 3 5 2 3 2" xfId="30618"/>
    <cellStyle name="40% - Accent2 2 3 3 5 2 4" xfId="30619"/>
    <cellStyle name="40% - Accent2 2 3 3 5 3" xfId="6109"/>
    <cellStyle name="40% - Accent2 2 3 3 5 3 2" xfId="30620"/>
    <cellStyle name="40% - Accent2 2 3 3 5 4" xfId="11891"/>
    <cellStyle name="40% - Accent2 2 3 3 5 4 2" xfId="30621"/>
    <cellStyle name="40% - Accent2 2 3 3 5 5" xfId="17674"/>
    <cellStyle name="40% - Accent2 2 3 3 5 5 2" xfId="30622"/>
    <cellStyle name="40% - Accent2 2 3 3 5 6" xfId="30623"/>
    <cellStyle name="40% - Accent2 2 3 3 6" xfId="4948"/>
    <cellStyle name="40% - Accent2 2 3 3 6 2" xfId="13622"/>
    <cellStyle name="40% - Accent2 2 3 3 6 2 2" xfId="30624"/>
    <cellStyle name="40% - Accent2 2 3 3 6 3" xfId="19405"/>
    <cellStyle name="40% - Accent2 2 3 3 6 3 2" xfId="30625"/>
    <cellStyle name="40% - Accent2 2 3 3 6 4" xfId="30626"/>
    <cellStyle name="40% - Accent2 2 3 3 7" xfId="7840"/>
    <cellStyle name="40% - Accent2 2 3 3 7 2" xfId="30627"/>
    <cellStyle name="40% - Accent2 2 3 3 8" xfId="3217"/>
    <cellStyle name="40% - Accent2 2 3 3 8 2" xfId="30628"/>
    <cellStyle name="40% - Accent2 2 3 3 9" xfId="10731"/>
    <cellStyle name="40% - Accent2 2 3 3 9 2" xfId="30629"/>
    <cellStyle name="40% - Accent2 2 3 4" xfId="320"/>
    <cellStyle name="40% - Accent2 2 3 4 10" xfId="16516"/>
    <cellStyle name="40% - Accent2 2 3 4 10 2" xfId="30630"/>
    <cellStyle name="40% - Accent2 2 3 4 11" xfId="30631"/>
    <cellStyle name="40% - Accent2 2 3 4 2" xfId="321"/>
    <cellStyle name="40% - Accent2 2 3 4 2 2" xfId="2059"/>
    <cellStyle name="40% - Accent2 2 3 4 2 2 2" xfId="9545"/>
    <cellStyle name="40% - Accent2 2 3 4 2 2 2 2" xfId="15327"/>
    <cellStyle name="40% - Accent2 2 3 4 2 2 2 2 2" xfId="30632"/>
    <cellStyle name="40% - Accent2 2 3 4 2 2 2 3" xfId="21110"/>
    <cellStyle name="40% - Accent2 2 3 4 2 2 2 3 2" xfId="30633"/>
    <cellStyle name="40% - Accent2 2 3 4 2 2 2 4" xfId="30634"/>
    <cellStyle name="40% - Accent2 2 3 4 2 2 3" xfId="6654"/>
    <cellStyle name="40% - Accent2 2 3 4 2 2 3 2" xfId="30635"/>
    <cellStyle name="40% - Accent2 2 3 4 2 2 4" xfId="12436"/>
    <cellStyle name="40% - Accent2 2 3 4 2 2 4 2" xfId="30636"/>
    <cellStyle name="40% - Accent2 2 3 4 2 2 5" xfId="18219"/>
    <cellStyle name="40% - Accent2 2 3 4 2 2 5 2" xfId="30637"/>
    <cellStyle name="40% - Accent2 2 3 4 2 2 6" xfId="30638"/>
    <cellStyle name="40% - Accent2 2 3 4 2 3" xfId="4951"/>
    <cellStyle name="40% - Accent2 2 3 4 2 3 2" xfId="13625"/>
    <cellStyle name="40% - Accent2 2 3 4 2 3 2 2" xfId="30639"/>
    <cellStyle name="40% - Accent2 2 3 4 2 3 3" xfId="19408"/>
    <cellStyle name="40% - Accent2 2 3 4 2 3 3 2" xfId="30640"/>
    <cellStyle name="40% - Accent2 2 3 4 2 3 4" xfId="30641"/>
    <cellStyle name="40% - Accent2 2 3 4 2 4" xfId="7843"/>
    <cellStyle name="40% - Accent2 2 3 4 2 4 2" xfId="30642"/>
    <cellStyle name="40% - Accent2 2 3 4 2 5" xfId="3762"/>
    <cellStyle name="40% - Accent2 2 3 4 2 5 2" xfId="30643"/>
    <cellStyle name="40% - Accent2 2 3 4 2 6" xfId="10734"/>
    <cellStyle name="40% - Accent2 2 3 4 2 6 2" xfId="30644"/>
    <cellStyle name="40% - Accent2 2 3 4 2 7" xfId="16517"/>
    <cellStyle name="40% - Accent2 2 3 4 2 7 2" xfId="30645"/>
    <cellStyle name="40% - Accent2 2 3 4 2 8" xfId="30646"/>
    <cellStyle name="40% - Accent2 2 3 4 3" xfId="1040"/>
    <cellStyle name="40% - Accent2 2 3 4 3 2" xfId="2744"/>
    <cellStyle name="40% - Accent2 2 3 4 3 2 2" xfId="10230"/>
    <cellStyle name="40% - Accent2 2 3 4 3 2 2 2" xfId="16012"/>
    <cellStyle name="40% - Accent2 2 3 4 3 2 2 2 2" xfId="30647"/>
    <cellStyle name="40% - Accent2 2 3 4 3 2 2 3" xfId="21795"/>
    <cellStyle name="40% - Accent2 2 3 4 3 2 2 3 2" xfId="30648"/>
    <cellStyle name="40% - Accent2 2 3 4 3 2 2 4" xfId="30649"/>
    <cellStyle name="40% - Accent2 2 3 4 3 2 3" xfId="7339"/>
    <cellStyle name="40% - Accent2 2 3 4 3 2 3 2" xfId="30650"/>
    <cellStyle name="40% - Accent2 2 3 4 3 2 4" xfId="13121"/>
    <cellStyle name="40% - Accent2 2 3 4 3 2 4 2" xfId="30651"/>
    <cellStyle name="40% - Accent2 2 3 4 3 2 5" xfId="18904"/>
    <cellStyle name="40% - Accent2 2 3 4 3 2 5 2" xfId="30652"/>
    <cellStyle name="40% - Accent2 2 3 4 3 2 6" xfId="30653"/>
    <cellStyle name="40% - Accent2 2 3 4 3 3" xfId="5636"/>
    <cellStyle name="40% - Accent2 2 3 4 3 3 2" xfId="14310"/>
    <cellStyle name="40% - Accent2 2 3 4 3 3 2 2" xfId="30654"/>
    <cellStyle name="40% - Accent2 2 3 4 3 3 3" xfId="20093"/>
    <cellStyle name="40% - Accent2 2 3 4 3 3 3 2" xfId="30655"/>
    <cellStyle name="40% - Accent2 2 3 4 3 3 4" xfId="30656"/>
    <cellStyle name="40% - Accent2 2 3 4 3 4" xfId="8528"/>
    <cellStyle name="40% - Accent2 2 3 4 3 4 2" xfId="30657"/>
    <cellStyle name="40% - Accent2 2 3 4 3 5" xfId="4447"/>
    <cellStyle name="40% - Accent2 2 3 4 3 5 2" xfId="30658"/>
    <cellStyle name="40% - Accent2 2 3 4 3 6" xfId="11419"/>
    <cellStyle name="40% - Accent2 2 3 4 3 6 2" xfId="30659"/>
    <cellStyle name="40% - Accent2 2 3 4 3 7" xfId="17202"/>
    <cellStyle name="40% - Accent2 2 3 4 3 7 2" xfId="30660"/>
    <cellStyle name="40% - Accent2 2 3 4 3 8" xfId="30661"/>
    <cellStyle name="40% - Accent2 2 3 4 4" xfId="2058"/>
    <cellStyle name="40% - Accent2 2 3 4 4 2" xfId="6653"/>
    <cellStyle name="40% - Accent2 2 3 4 4 2 2" xfId="15326"/>
    <cellStyle name="40% - Accent2 2 3 4 4 2 2 2" xfId="30662"/>
    <cellStyle name="40% - Accent2 2 3 4 4 2 3" xfId="21109"/>
    <cellStyle name="40% - Accent2 2 3 4 4 2 3 2" xfId="30663"/>
    <cellStyle name="40% - Accent2 2 3 4 4 2 4" xfId="30664"/>
    <cellStyle name="40% - Accent2 2 3 4 4 3" xfId="9544"/>
    <cellStyle name="40% - Accent2 2 3 4 4 3 2" xfId="30665"/>
    <cellStyle name="40% - Accent2 2 3 4 4 4" xfId="3761"/>
    <cellStyle name="40% - Accent2 2 3 4 4 4 2" xfId="30666"/>
    <cellStyle name="40% - Accent2 2 3 4 4 5" xfId="12435"/>
    <cellStyle name="40% - Accent2 2 3 4 4 5 2" xfId="30667"/>
    <cellStyle name="40% - Accent2 2 3 4 4 6" xfId="18218"/>
    <cellStyle name="40% - Accent2 2 3 4 4 6 2" xfId="30668"/>
    <cellStyle name="40% - Accent2 2 3 4 4 7" xfId="30669"/>
    <cellStyle name="40% - Accent2 2 3 4 5" xfId="1515"/>
    <cellStyle name="40% - Accent2 2 3 4 5 2" xfId="9001"/>
    <cellStyle name="40% - Accent2 2 3 4 5 2 2" xfId="14783"/>
    <cellStyle name="40% - Accent2 2 3 4 5 2 2 2" xfId="30670"/>
    <cellStyle name="40% - Accent2 2 3 4 5 2 3" xfId="20566"/>
    <cellStyle name="40% - Accent2 2 3 4 5 2 3 2" xfId="30671"/>
    <cellStyle name="40% - Accent2 2 3 4 5 2 4" xfId="30672"/>
    <cellStyle name="40% - Accent2 2 3 4 5 3" xfId="6110"/>
    <cellStyle name="40% - Accent2 2 3 4 5 3 2" xfId="30673"/>
    <cellStyle name="40% - Accent2 2 3 4 5 4" xfId="11892"/>
    <cellStyle name="40% - Accent2 2 3 4 5 4 2" xfId="30674"/>
    <cellStyle name="40% - Accent2 2 3 4 5 5" xfId="17675"/>
    <cellStyle name="40% - Accent2 2 3 4 5 5 2" xfId="30675"/>
    <cellStyle name="40% - Accent2 2 3 4 5 6" xfId="30676"/>
    <cellStyle name="40% - Accent2 2 3 4 6" xfId="4950"/>
    <cellStyle name="40% - Accent2 2 3 4 6 2" xfId="13624"/>
    <cellStyle name="40% - Accent2 2 3 4 6 2 2" xfId="30677"/>
    <cellStyle name="40% - Accent2 2 3 4 6 3" xfId="19407"/>
    <cellStyle name="40% - Accent2 2 3 4 6 3 2" xfId="30678"/>
    <cellStyle name="40% - Accent2 2 3 4 6 4" xfId="30679"/>
    <cellStyle name="40% - Accent2 2 3 4 7" xfId="7842"/>
    <cellStyle name="40% - Accent2 2 3 4 7 2" xfId="30680"/>
    <cellStyle name="40% - Accent2 2 3 4 8" xfId="3218"/>
    <cellStyle name="40% - Accent2 2 3 4 8 2" xfId="30681"/>
    <cellStyle name="40% - Accent2 2 3 4 9" xfId="10733"/>
    <cellStyle name="40% - Accent2 2 3 4 9 2" xfId="30682"/>
    <cellStyle name="40% - Accent2 2 3 5" xfId="322"/>
    <cellStyle name="40% - Accent2 2 3 5 2" xfId="2060"/>
    <cellStyle name="40% - Accent2 2 3 5 2 2" xfId="6655"/>
    <cellStyle name="40% - Accent2 2 3 5 2 2 2" xfId="15328"/>
    <cellStyle name="40% - Accent2 2 3 5 2 2 2 2" xfId="30683"/>
    <cellStyle name="40% - Accent2 2 3 5 2 2 3" xfId="21111"/>
    <cellStyle name="40% - Accent2 2 3 5 2 2 3 2" xfId="30684"/>
    <cellStyle name="40% - Accent2 2 3 5 2 2 4" xfId="30685"/>
    <cellStyle name="40% - Accent2 2 3 5 2 3" xfId="9546"/>
    <cellStyle name="40% - Accent2 2 3 5 2 3 2" xfId="30686"/>
    <cellStyle name="40% - Accent2 2 3 5 2 4" xfId="3763"/>
    <cellStyle name="40% - Accent2 2 3 5 2 4 2" xfId="30687"/>
    <cellStyle name="40% - Accent2 2 3 5 2 5" xfId="12437"/>
    <cellStyle name="40% - Accent2 2 3 5 2 5 2" xfId="30688"/>
    <cellStyle name="40% - Accent2 2 3 5 2 6" xfId="18220"/>
    <cellStyle name="40% - Accent2 2 3 5 2 6 2" xfId="30689"/>
    <cellStyle name="40% - Accent2 2 3 5 2 7" xfId="30690"/>
    <cellStyle name="40% - Accent2 2 3 5 3" xfId="1511"/>
    <cellStyle name="40% - Accent2 2 3 5 3 2" xfId="8997"/>
    <cellStyle name="40% - Accent2 2 3 5 3 2 2" xfId="14779"/>
    <cellStyle name="40% - Accent2 2 3 5 3 2 2 2" xfId="30691"/>
    <cellStyle name="40% - Accent2 2 3 5 3 2 3" xfId="20562"/>
    <cellStyle name="40% - Accent2 2 3 5 3 2 3 2" xfId="30692"/>
    <cellStyle name="40% - Accent2 2 3 5 3 2 4" xfId="30693"/>
    <cellStyle name="40% - Accent2 2 3 5 3 3" xfId="6106"/>
    <cellStyle name="40% - Accent2 2 3 5 3 3 2" xfId="30694"/>
    <cellStyle name="40% - Accent2 2 3 5 3 4" xfId="11888"/>
    <cellStyle name="40% - Accent2 2 3 5 3 4 2" xfId="30695"/>
    <cellStyle name="40% - Accent2 2 3 5 3 5" xfId="17671"/>
    <cellStyle name="40% - Accent2 2 3 5 3 5 2" xfId="30696"/>
    <cellStyle name="40% - Accent2 2 3 5 3 6" xfId="30697"/>
    <cellStyle name="40% - Accent2 2 3 5 4" xfId="4952"/>
    <cellStyle name="40% - Accent2 2 3 5 4 2" xfId="13626"/>
    <cellStyle name="40% - Accent2 2 3 5 4 2 2" xfId="30698"/>
    <cellStyle name="40% - Accent2 2 3 5 4 3" xfId="19409"/>
    <cellStyle name="40% - Accent2 2 3 5 4 3 2" xfId="30699"/>
    <cellStyle name="40% - Accent2 2 3 5 4 4" xfId="30700"/>
    <cellStyle name="40% - Accent2 2 3 5 5" xfId="7844"/>
    <cellStyle name="40% - Accent2 2 3 5 5 2" xfId="30701"/>
    <cellStyle name="40% - Accent2 2 3 5 6" xfId="3214"/>
    <cellStyle name="40% - Accent2 2 3 5 6 2" xfId="30702"/>
    <cellStyle name="40% - Accent2 2 3 5 7" xfId="10735"/>
    <cellStyle name="40% - Accent2 2 3 5 7 2" xfId="30703"/>
    <cellStyle name="40% - Accent2 2 3 5 8" xfId="16518"/>
    <cellStyle name="40% - Accent2 2 3 5 8 2" xfId="30704"/>
    <cellStyle name="40% - Accent2 2 3 5 9" xfId="30705"/>
    <cellStyle name="40% - Accent2 2 3 6" xfId="888"/>
    <cellStyle name="40% - Accent2 2 3 6 2" xfId="2594"/>
    <cellStyle name="40% - Accent2 2 3 6 2 2" xfId="10080"/>
    <cellStyle name="40% - Accent2 2 3 6 2 2 2" xfId="15862"/>
    <cellStyle name="40% - Accent2 2 3 6 2 2 2 2" xfId="30706"/>
    <cellStyle name="40% - Accent2 2 3 6 2 2 3" xfId="21645"/>
    <cellStyle name="40% - Accent2 2 3 6 2 2 3 2" xfId="30707"/>
    <cellStyle name="40% - Accent2 2 3 6 2 2 4" xfId="30708"/>
    <cellStyle name="40% - Accent2 2 3 6 2 3" xfId="7189"/>
    <cellStyle name="40% - Accent2 2 3 6 2 3 2" xfId="30709"/>
    <cellStyle name="40% - Accent2 2 3 6 2 4" xfId="12971"/>
    <cellStyle name="40% - Accent2 2 3 6 2 4 2" xfId="30710"/>
    <cellStyle name="40% - Accent2 2 3 6 2 5" xfId="18754"/>
    <cellStyle name="40% - Accent2 2 3 6 2 5 2" xfId="30711"/>
    <cellStyle name="40% - Accent2 2 3 6 2 6" xfId="30712"/>
    <cellStyle name="40% - Accent2 2 3 6 3" xfId="5486"/>
    <cellStyle name="40% - Accent2 2 3 6 3 2" xfId="14160"/>
    <cellStyle name="40% - Accent2 2 3 6 3 2 2" xfId="30713"/>
    <cellStyle name="40% - Accent2 2 3 6 3 3" xfId="19943"/>
    <cellStyle name="40% - Accent2 2 3 6 3 3 2" xfId="30714"/>
    <cellStyle name="40% - Accent2 2 3 6 3 4" xfId="30715"/>
    <cellStyle name="40% - Accent2 2 3 6 4" xfId="8378"/>
    <cellStyle name="40% - Accent2 2 3 6 4 2" xfId="30716"/>
    <cellStyle name="40% - Accent2 2 3 6 5" xfId="4297"/>
    <cellStyle name="40% - Accent2 2 3 6 5 2" xfId="30717"/>
    <cellStyle name="40% - Accent2 2 3 6 6" xfId="11269"/>
    <cellStyle name="40% - Accent2 2 3 6 6 2" xfId="30718"/>
    <cellStyle name="40% - Accent2 2 3 6 7" xfId="17052"/>
    <cellStyle name="40% - Accent2 2 3 6 7 2" xfId="30719"/>
    <cellStyle name="40% - Accent2 2 3 6 8" xfId="30720"/>
    <cellStyle name="40% - Accent2 2 3 7" xfId="2051"/>
    <cellStyle name="40% - Accent2 2 3 7 2" xfId="6646"/>
    <cellStyle name="40% - Accent2 2 3 7 2 2" xfId="15319"/>
    <cellStyle name="40% - Accent2 2 3 7 2 2 2" xfId="30721"/>
    <cellStyle name="40% - Accent2 2 3 7 2 3" xfId="21102"/>
    <cellStyle name="40% - Accent2 2 3 7 2 3 2" xfId="30722"/>
    <cellStyle name="40% - Accent2 2 3 7 2 4" xfId="30723"/>
    <cellStyle name="40% - Accent2 2 3 7 3" xfId="9537"/>
    <cellStyle name="40% - Accent2 2 3 7 3 2" xfId="30724"/>
    <cellStyle name="40% - Accent2 2 3 7 4" xfId="3754"/>
    <cellStyle name="40% - Accent2 2 3 7 4 2" xfId="30725"/>
    <cellStyle name="40% - Accent2 2 3 7 5" xfId="12428"/>
    <cellStyle name="40% - Accent2 2 3 7 5 2" xfId="30726"/>
    <cellStyle name="40% - Accent2 2 3 7 6" xfId="18211"/>
    <cellStyle name="40% - Accent2 2 3 7 6 2" xfId="30727"/>
    <cellStyle name="40% - Accent2 2 3 7 7" xfId="30728"/>
    <cellStyle name="40% - Accent2 2 3 8" xfId="1313"/>
    <cellStyle name="40% - Accent2 2 3 8 2" xfId="8799"/>
    <cellStyle name="40% - Accent2 2 3 8 2 2" xfId="14581"/>
    <cellStyle name="40% - Accent2 2 3 8 2 2 2" xfId="30729"/>
    <cellStyle name="40% - Accent2 2 3 8 2 3" xfId="20364"/>
    <cellStyle name="40% - Accent2 2 3 8 2 3 2" xfId="30730"/>
    <cellStyle name="40% - Accent2 2 3 8 2 4" xfId="30731"/>
    <cellStyle name="40% - Accent2 2 3 8 3" xfId="5908"/>
    <cellStyle name="40% - Accent2 2 3 8 3 2" xfId="30732"/>
    <cellStyle name="40% - Accent2 2 3 8 4" xfId="11690"/>
    <cellStyle name="40% - Accent2 2 3 8 4 2" xfId="30733"/>
    <cellStyle name="40% - Accent2 2 3 8 5" xfId="17473"/>
    <cellStyle name="40% - Accent2 2 3 8 5 2" xfId="30734"/>
    <cellStyle name="40% - Accent2 2 3 8 6" xfId="30735"/>
    <cellStyle name="40% - Accent2 2 3 9" xfId="4943"/>
    <cellStyle name="40% - Accent2 2 3 9 2" xfId="13617"/>
    <cellStyle name="40% - Accent2 2 3 9 2 2" xfId="30736"/>
    <cellStyle name="40% - Accent2 2 3 9 3" xfId="19400"/>
    <cellStyle name="40% - Accent2 2 3 9 3 2" xfId="30737"/>
    <cellStyle name="40% - Accent2 2 3 9 4" xfId="30738"/>
    <cellStyle name="40% - Accent2 2 4" xfId="323"/>
    <cellStyle name="40% - Accent2 2 4 10" xfId="10736"/>
    <cellStyle name="40% - Accent2 2 4 10 2" xfId="30739"/>
    <cellStyle name="40% - Accent2 2 4 11" xfId="16519"/>
    <cellStyle name="40% - Accent2 2 4 11 2" xfId="30740"/>
    <cellStyle name="40% - Accent2 2 4 12" xfId="30741"/>
    <cellStyle name="40% - Accent2 2 4 2" xfId="324"/>
    <cellStyle name="40% - Accent2 2 4 2 10" xfId="16520"/>
    <cellStyle name="40% - Accent2 2 4 2 10 2" xfId="30742"/>
    <cellStyle name="40% - Accent2 2 4 2 11" xfId="30743"/>
    <cellStyle name="40% - Accent2 2 4 2 2" xfId="325"/>
    <cellStyle name="40% - Accent2 2 4 2 2 2" xfId="2063"/>
    <cellStyle name="40% - Accent2 2 4 2 2 2 2" xfId="9549"/>
    <cellStyle name="40% - Accent2 2 4 2 2 2 2 2" xfId="15331"/>
    <cellStyle name="40% - Accent2 2 4 2 2 2 2 2 2" xfId="30744"/>
    <cellStyle name="40% - Accent2 2 4 2 2 2 2 3" xfId="21114"/>
    <cellStyle name="40% - Accent2 2 4 2 2 2 2 3 2" xfId="30745"/>
    <cellStyle name="40% - Accent2 2 4 2 2 2 2 4" xfId="30746"/>
    <cellStyle name="40% - Accent2 2 4 2 2 2 3" xfId="6658"/>
    <cellStyle name="40% - Accent2 2 4 2 2 2 3 2" xfId="30747"/>
    <cellStyle name="40% - Accent2 2 4 2 2 2 4" xfId="12440"/>
    <cellStyle name="40% - Accent2 2 4 2 2 2 4 2" xfId="30748"/>
    <cellStyle name="40% - Accent2 2 4 2 2 2 5" xfId="18223"/>
    <cellStyle name="40% - Accent2 2 4 2 2 2 5 2" xfId="30749"/>
    <cellStyle name="40% - Accent2 2 4 2 2 2 6" xfId="30750"/>
    <cellStyle name="40% - Accent2 2 4 2 2 3" xfId="4955"/>
    <cellStyle name="40% - Accent2 2 4 2 2 3 2" xfId="13629"/>
    <cellStyle name="40% - Accent2 2 4 2 2 3 2 2" xfId="30751"/>
    <cellStyle name="40% - Accent2 2 4 2 2 3 3" xfId="19412"/>
    <cellStyle name="40% - Accent2 2 4 2 2 3 3 2" xfId="30752"/>
    <cellStyle name="40% - Accent2 2 4 2 2 3 4" xfId="30753"/>
    <cellStyle name="40% - Accent2 2 4 2 2 4" xfId="7847"/>
    <cellStyle name="40% - Accent2 2 4 2 2 4 2" xfId="30754"/>
    <cellStyle name="40% - Accent2 2 4 2 2 5" xfId="3766"/>
    <cellStyle name="40% - Accent2 2 4 2 2 5 2" xfId="30755"/>
    <cellStyle name="40% - Accent2 2 4 2 2 6" xfId="10738"/>
    <cellStyle name="40% - Accent2 2 4 2 2 6 2" xfId="30756"/>
    <cellStyle name="40% - Accent2 2 4 2 2 7" xfId="16521"/>
    <cellStyle name="40% - Accent2 2 4 2 2 7 2" xfId="30757"/>
    <cellStyle name="40% - Accent2 2 4 2 2 8" xfId="30758"/>
    <cellStyle name="40% - Accent2 2 4 2 3" xfId="1042"/>
    <cellStyle name="40% - Accent2 2 4 2 3 2" xfId="2746"/>
    <cellStyle name="40% - Accent2 2 4 2 3 2 2" xfId="10232"/>
    <cellStyle name="40% - Accent2 2 4 2 3 2 2 2" xfId="16014"/>
    <cellStyle name="40% - Accent2 2 4 2 3 2 2 2 2" xfId="30759"/>
    <cellStyle name="40% - Accent2 2 4 2 3 2 2 3" xfId="21797"/>
    <cellStyle name="40% - Accent2 2 4 2 3 2 2 3 2" xfId="30760"/>
    <cellStyle name="40% - Accent2 2 4 2 3 2 2 4" xfId="30761"/>
    <cellStyle name="40% - Accent2 2 4 2 3 2 3" xfId="7341"/>
    <cellStyle name="40% - Accent2 2 4 2 3 2 3 2" xfId="30762"/>
    <cellStyle name="40% - Accent2 2 4 2 3 2 4" xfId="13123"/>
    <cellStyle name="40% - Accent2 2 4 2 3 2 4 2" xfId="30763"/>
    <cellStyle name="40% - Accent2 2 4 2 3 2 5" xfId="18906"/>
    <cellStyle name="40% - Accent2 2 4 2 3 2 5 2" xfId="30764"/>
    <cellStyle name="40% - Accent2 2 4 2 3 2 6" xfId="30765"/>
    <cellStyle name="40% - Accent2 2 4 2 3 3" xfId="5638"/>
    <cellStyle name="40% - Accent2 2 4 2 3 3 2" xfId="14312"/>
    <cellStyle name="40% - Accent2 2 4 2 3 3 2 2" xfId="30766"/>
    <cellStyle name="40% - Accent2 2 4 2 3 3 3" xfId="20095"/>
    <cellStyle name="40% - Accent2 2 4 2 3 3 3 2" xfId="30767"/>
    <cellStyle name="40% - Accent2 2 4 2 3 3 4" xfId="30768"/>
    <cellStyle name="40% - Accent2 2 4 2 3 4" xfId="8530"/>
    <cellStyle name="40% - Accent2 2 4 2 3 4 2" xfId="30769"/>
    <cellStyle name="40% - Accent2 2 4 2 3 5" xfId="4449"/>
    <cellStyle name="40% - Accent2 2 4 2 3 5 2" xfId="30770"/>
    <cellStyle name="40% - Accent2 2 4 2 3 6" xfId="11421"/>
    <cellStyle name="40% - Accent2 2 4 2 3 6 2" xfId="30771"/>
    <cellStyle name="40% - Accent2 2 4 2 3 7" xfId="17204"/>
    <cellStyle name="40% - Accent2 2 4 2 3 7 2" xfId="30772"/>
    <cellStyle name="40% - Accent2 2 4 2 3 8" xfId="30773"/>
    <cellStyle name="40% - Accent2 2 4 2 4" xfId="2062"/>
    <cellStyle name="40% - Accent2 2 4 2 4 2" xfId="6657"/>
    <cellStyle name="40% - Accent2 2 4 2 4 2 2" xfId="15330"/>
    <cellStyle name="40% - Accent2 2 4 2 4 2 2 2" xfId="30774"/>
    <cellStyle name="40% - Accent2 2 4 2 4 2 3" xfId="21113"/>
    <cellStyle name="40% - Accent2 2 4 2 4 2 3 2" xfId="30775"/>
    <cellStyle name="40% - Accent2 2 4 2 4 2 4" xfId="30776"/>
    <cellStyle name="40% - Accent2 2 4 2 4 3" xfId="9548"/>
    <cellStyle name="40% - Accent2 2 4 2 4 3 2" xfId="30777"/>
    <cellStyle name="40% - Accent2 2 4 2 4 4" xfId="3765"/>
    <cellStyle name="40% - Accent2 2 4 2 4 4 2" xfId="30778"/>
    <cellStyle name="40% - Accent2 2 4 2 4 5" xfId="12439"/>
    <cellStyle name="40% - Accent2 2 4 2 4 5 2" xfId="30779"/>
    <cellStyle name="40% - Accent2 2 4 2 4 6" xfId="18222"/>
    <cellStyle name="40% - Accent2 2 4 2 4 6 2" xfId="30780"/>
    <cellStyle name="40% - Accent2 2 4 2 4 7" xfId="30781"/>
    <cellStyle name="40% - Accent2 2 4 2 5" xfId="1517"/>
    <cellStyle name="40% - Accent2 2 4 2 5 2" xfId="9003"/>
    <cellStyle name="40% - Accent2 2 4 2 5 2 2" xfId="14785"/>
    <cellStyle name="40% - Accent2 2 4 2 5 2 2 2" xfId="30782"/>
    <cellStyle name="40% - Accent2 2 4 2 5 2 3" xfId="20568"/>
    <cellStyle name="40% - Accent2 2 4 2 5 2 3 2" xfId="30783"/>
    <cellStyle name="40% - Accent2 2 4 2 5 2 4" xfId="30784"/>
    <cellStyle name="40% - Accent2 2 4 2 5 3" xfId="6112"/>
    <cellStyle name="40% - Accent2 2 4 2 5 3 2" xfId="30785"/>
    <cellStyle name="40% - Accent2 2 4 2 5 4" xfId="11894"/>
    <cellStyle name="40% - Accent2 2 4 2 5 4 2" xfId="30786"/>
    <cellStyle name="40% - Accent2 2 4 2 5 5" xfId="17677"/>
    <cellStyle name="40% - Accent2 2 4 2 5 5 2" xfId="30787"/>
    <cellStyle name="40% - Accent2 2 4 2 5 6" xfId="30788"/>
    <cellStyle name="40% - Accent2 2 4 2 6" xfId="4954"/>
    <cellStyle name="40% - Accent2 2 4 2 6 2" xfId="13628"/>
    <cellStyle name="40% - Accent2 2 4 2 6 2 2" xfId="30789"/>
    <cellStyle name="40% - Accent2 2 4 2 6 3" xfId="19411"/>
    <cellStyle name="40% - Accent2 2 4 2 6 3 2" xfId="30790"/>
    <cellStyle name="40% - Accent2 2 4 2 6 4" xfId="30791"/>
    <cellStyle name="40% - Accent2 2 4 2 7" xfId="7846"/>
    <cellStyle name="40% - Accent2 2 4 2 7 2" xfId="30792"/>
    <cellStyle name="40% - Accent2 2 4 2 8" xfId="3220"/>
    <cellStyle name="40% - Accent2 2 4 2 8 2" xfId="30793"/>
    <cellStyle name="40% - Accent2 2 4 2 9" xfId="10737"/>
    <cellStyle name="40% - Accent2 2 4 2 9 2" xfId="30794"/>
    <cellStyle name="40% - Accent2 2 4 3" xfId="326"/>
    <cellStyle name="40% - Accent2 2 4 3 2" xfId="2064"/>
    <cellStyle name="40% - Accent2 2 4 3 2 2" xfId="6659"/>
    <cellStyle name="40% - Accent2 2 4 3 2 2 2" xfId="15332"/>
    <cellStyle name="40% - Accent2 2 4 3 2 2 2 2" xfId="30795"/>
    <cellStyle name="40% - Accent2 2 4 3 2 2 3" xfId="21115"/>
    <cellStyle name="40% - Accent2 2 4 3 2 2 3 2" xfId="30796"/>
    <cellStyle name="40% - Accent2 2 4 3 2 2 4" xfId="30797"/>
    <cellStyle name="40% - Accent2 2 4 3 2 3" xfId="9550"/>
    <cellStyle name="40% - Accent2 2 4 3 2 3 2" xfId="30798"/>
    <cellStyle name="40% - Accent2 2 4 3 2 4" xfId="3767"/>
    <cellStyle name="40% - Accent2 2 4 3 2 4 2" xfId="30799"/>
    <cellStyle name="40% - Accent2 2 4 3 2 5" xfId="12441"/>
    <cellStyle name="40% - Accent2 2 4 3 2 5 2" xfId="30800"/>
    <cellStyle name="40% - Accent2 2 4 3 2 6" xfId="18224"/>
    <cellStyle name="40% - Accent2 2 4 3 2 6 2" xfId="30801"/>
    <cellStyle name="40% - Accent2 2 4 3 2 7" xfId="30802"/>
    <cellStyle name="40% - Accent2 2 4 3 3" xfId="1516"/>
    <cellStyle name="40% - Accent2 2 4 3 3 2" xfId="9002"/>
    <cellStyle name="40% - Accent2 2 4 3 3 2 2" xfId="14784"/>
    <cellStyle name="40% - Accent2 2 4 3 3 2 2 2" xfId="30803"/>
    <cellStyle name="40% - Accent2 2 4 3 3 2 3" xfId="20567"/>
    <cellStyle name="40% - Accent2 2 4 3 3 2 3 2" xfId="30804"/>
    <cellStyle name="40% - Accent2 2 4 3 3 2 4" xfId="30805"/>
    <cellStyle name="40% - Accent2 2 4 3 3 3" xfId="6111"/>
    <cellStyle name="40% - Accent2 2 4 3 3 3 2" xfId="30806"/>
    <cellStyle name="40% - Accent2 2 4 3 3 4" xfId="11893"/>
    <cellStyle name="40% - Accent2 2 4 3 3 4 2" xfId="30807"/>
    <cellStyle name="40% - Accent2 2 4 3 3 5" xfId="17676"/>
    <cellStyle name="40% - Accent2 2 4 3 3 5 2" xfId="30808"/>
    <cellStyle name="40% - Accent2 2 4 3 3 6" xfId="30809"/>
    <cellStyle name="40% - Accent2 2 4 3 4" xfId="4956"/>
    <cellStyle name="40% - Accent2 2 4 3 4 2" xfId="13630"/>
    <cellStyle name="40% - Accent2 2 4 3 4 2 2" xfId="30810"/>
    <cellStyle name="40% - Accent2 2 4 3 4 3" xfId="19413"/>
    <cellStyle name="40% - Accent2 2 4 3 4 3 2" xfId="30811"/>
    <cellStyle name="40% - Accent2 2 4 3 4 4" xfId="30812"/>
    <cellStyle name="40% - Accent2 2 4 3 5" xfId="7848"/>
    <cellStyle name="40% - Accent2 2 4 3 5 2" xfId="30813"/>
    <cellStyle name="40% - Accent2 2 4 3 6" xfId="3219"/>
    <cellStyle name="40% - Accent2 2 4 3 6 2" xfId="30814"/>
    <cellStyle name="40% - Accent2 2 4 3 7" xfId="10739"/>
    <cellStyle name="40% - Accent2 2 4 3 7 2" xfId="30815"/>
    <cellStyle name="40% - Accent2 2 4 3 8" xfId="16522"/>
    <cellStyle name="40% - Accent2 2 4 3 8 2" xfId="30816"/>
    <cellStyle name="40% - Accent2 2 4 3 9" xfId="30817"/>
    <cellStyle name="40% - Accent2 2 4 4" xfId="1041"/>
    <cellStyle name="40% - Accent2 2 4 4 2" xfId="2745"/>
    <cellStyle name="40% - Accent2 2 4 4 2 2" xfId="10231"/>
    <cellStyle name="40% - Accent2 2 4 4 2 2 2" xfId="16013"/>
    <cellStyle name="40% - Accent2 2 4 4 2 2 2 2" xfId="30818"/>
    <cellStyle name="40% - Accent2 2 4 4 2 2 3" xfId="21796"/>
    <cellStyle name="40% - Accent2 2 4 4 2 2 3 2" xfId="30819"/>
    <cellStyle name="40% - Accent2 2 4 4 2 2 4" xfId="30820"/>
    <cellStyle name="40% - Accent2 2 4 4 2 3" xfId="7340"/>
    <cellStyle name="40% - Accent2 2 4 4 2 3 2" xfId="30821"/>
    <cellStyle name="40% - Accent2 2 4 4 2 4" xfId="13122"/>
    <cellStyle name="40% - Accent2 2 4 4 2 4 2" xfId="30822"/>
    <cellStyle name="40% - Accent2 2 4 4 2 5" xfId="18905"/>
    <cellStyle name="40% - Accent2 2 4 4 2 5 2" xfId="30823"/>
    <cellStyle name="40% - Accent2 2 4 4 2 6" xfId="30824"/>
    <cellStyle name="40% - Accent2 2 4 4 3" xfId="5637"/>
    <cellStyle name="40% - Accent2 2 4 4 3 2" xfId="14311"/>
    <cellStyle name="40% - Accent2 2 4 4 3 2 2" xfId="30825"/>
    <cellStyle name="40% - Accent2 2 4 4 3 3" xfId="20094"/>
    <cellStyle name="40% - Accent2 2 4 4 3 3 2" xfId="30826"/>
    <cellStyle name="40% - Accent2 2 4 4 3 4" xfId="30827"/>
    <cellStyle name="40% - Accent2 2 4 4 4" xfId="8529"/>
    <cellStyle name="40% - Accent2 2 4 4 4 2" xfId="30828"/>
    <cellStyle name="40% - Accent2 2 4 4 5" xfId="4448"/>
    <cellStyle name="40% - Accent2 2 4 4 5 2" xfId="30829"/>
    <cellStyle name="40% - Accent2 2 4 4 6" xfId="11420"/>
    <cellStyle name="40% - Accent2 2 4 4 6 2" xfId="30830"/>
    <cellStyle name="40% - Accent2 2 4 4 7" xfId="17203"/>
    <cellStyle name="40% - Accent2 2 4 4 7 2" xfId="30831"/>
    <cellStyle name="40% - Accent2 2 4 4 8" xfId="30832"/>
    <cellStyle name="40% - Accent2 2 4 5" xfId="2061"/>
    <cellStyle name="40% - Accent2 2 4 5 2" xfId="6656"/>
    <cellStyle name="40% - Accent2 2 4 5 2 2" xfId="15329"/>
    <cellStyle name="40% - Accent2 2 4 5 2 2 2" xfId="30833"/>
    <cellStyle name="40% - Accent2 2 4 5 2 3" xfId="21112"/>
    <cellStyle name="40% - Accent2 2 4 5 2 3 2" xfId="30834"/>
    <cellStyle name="40% - Accent2 2 4 5 2 4" xfId="30835"/>
    <cellStyle name="40% - Accent2 2 4 5 3" xfId="9547"/>
    <cellStyle name="40% - Accent2 2 4 5 3 2" xfId="30836"/>
    <cellStyle name="40% - Accent2 2 4 5 4" xfId="3764"/>
    <cellStyle name="40% - Accent2 2 4 5 4 2" xfId="30837"/>
    <cellStyle name="40% - Accent2 2 4 5 5" xfId="12438"/>
    <cellStyle name="40% - Accent2 2 4 5 5 2" xfId="30838"/>
    <cellStyle name="40% - Accent2 2 4 5 6" xfId="18221"/>
    <cellStyle name="40% - Accent2 2 4 5 6 2" xfId="30839"/>
    <cellStyle name="40% - Accent2 2 4 5 7" xfId="30840"/>
    <cellStyle name="40% - Accent2 2 4 6" xfId="1310"/>
    <cellStyle name="40% - Accent2 2 4 6 2" xfId="8796"/>
    <cellStyle name="40% - Accent2 2 4 6 2 2" xfId="14578"/>
    <cellStyle name="40% - Accent2 2 4 6 2 2 2" xfId="30841"/>
    <cellStyle name="40% - Accent2 2 4 6 2 3" xfId="20361"/>
    <cellStyle name="40% - Accent2 2 4 6 2 3 2" xfId="30842"/>
    <cellStyle name="40% - Accent2 2 4 6 2 4" xfId="30843"/>
    <cellStyle name="40% - Accent2 2 4 6 3" xfId="5905"/>
    <cellStyle name="40% - Accent2 2 4 6 3 2" xfId="30844"/>
    <cellStyle name="40% - Accent2 2 4 6 4" xfId="11687"/>
    <cellStyle name="40% - Accent2 2 4 6 4 2" xfId="30845"/>
    <cellStyle name="40% - Accent2 2 4 6 5" xfId="17470"/>
    <cellStyle name="40% - Accent2 2 4 6 5 2" xfId="30846"/>
    <cellStyle name="40% - Accent2 2 4 6 6" xfId="30847"/>
    <cellStyle name="40% - Accent2 2 4 7" xfId="4953"/>
    <cellStyle name="40% - Accent2 2 4 7 2" xfId="13627"/>
    <cellStyle name="40% - Accent2 2 4 7 2 2" xfId="30848"/>
    <cellStyle name="40% - Accent2 2 4 7 3" xfId="19410"/>
    <cellStyle name="40% - Accent2 2 4 7 3 2" xfId="30849"/>
    <cellStyle name="40% - Accent2 2 4 7 4" xfId="30850"/>
    <cellStyle name="40% - Accent2 2 4 8" xfId="7845"/>
    <cellStyle name="40% - Accent2 2 4 8 2" xfId="30851"/>
    <cellStyle name="40% - Accent2 2 4 9" xfId="3013"/>
    <cellStyle name="40% - Accent2 2 4 9 2" xfId="30852"/>
    <cellStyle name="40% - Accent2 2 5" xfId="327"/>
    <cellStyle name="40% - Accent2 2 5 10" xfId="16523"/>
    <cellStyle name="40% - Accent2 2 5 10 2" xfId="30853"/>
    <cellStyle name="40% - Accent2 2 5 11" xfId="30854"/>
    <cellStyle name="40% - Accent2 2 5 2" xfId="328"/>
    <cellStyle name="40% - Accent2 2 5 2 2" xfId="2066"/>
    <cellStyle name="40% - Accent2 2 5 2 2 2" xfId="9552"/>
    <cellStyle name="40% - Accent2 2 5 2 2 2 2" xfId="15334"/>
    <cellStyle name="40% - Accent2 2 5 2 2 2 2 2" xfId="30855"/>
    <cellStyle name="40% - Accent2 2 5 2 2 2 3" xfId="21117"/>
    <cellStyle name="40% - Accent2 2 5 2 2 2 3 2" xfId="30856"/>
    <cellStyle name="40% - Accent2 2 5 2 2 2 4" xfId="30857"/>
    <cellStyle name="40% - Accent2 2 5 2 2 3" xfId="6661"/>
    <cellStyle name="40% - Accent2 2 5 2 2 3 2" xfId="30858"/>
    <cellStyle name="40% - Accent2 2 5 2 2 4" xfId="12443"/>
    <cellStyle name="40% - Accent2 2 5 2 2 4 2" xfId="30859"/>
    <cellStyle name="40% - Accent2 2 5 2 2 5" xfId="18226"/>
    <cellStyle name="40% - Accent2 2 5 2 2 5 2" xfId="30860"/>
    <cellStyle name="40% - Accent2 2 5 2 2 6" xfId="30861"/>
    <cellStyle name="40% - Accent2 2 5 2 3" xfId="4958"/>
    <cellStyle name="40% - Accent2 2 5 2 3 2" xfId="13632"/>
    <cellStyle name="40% - Accent2 2 5 2 3 2 2" xfId="30862"/>
    <cellStyle name="40% - Accent2 2 5 2 3 3" xfId="19415"/>
    <cellStyle name="40% - Accent2 2 5 2 3 3 2" xfId="30863"/>
    <cellStyle name="40% - Accent2 2 5 2 3 4" xfId="30864"/>
    <cellStyle name="40% - Accent2 2 5 2 4" xfId="7850"/>
    <cellStyle name="40% - Accent2 2 5 2 4 2" xfId="30865"/>
    <cellStyle name="40% - Accent2 2 5 2 5" xfId="3769"/>
    <cellStyle name="40% - Accent2 2 5 2 5 2" xfId="30866"/>
    <cellStyle name="40% - Accent2 2 5 2 6" xfId="10741"/>
    <cellStyle name="40% - Accent2 2 5 2 6 2" xfId="30867"/>
    <cellStyle name="40% - Accent2 2 5 2 7" xfId="16524"/>
    <cellStyle name="40% - Accent2 2 5 2 7 2" xfId="30868"/>
    <cellStyle name="40% - Accent2 2 5 2 8" xfId="30869"/>
    <cellStyle name="40% - Accent2 2 5 3" xfId="1043"/>
    <cellStyle name="40% - Accent2 2 5 3 2" xfId="2747"/>
    <cellStyle name="40% - Accent2 2 5 3 2 2" xfId="10233"/>
    <cellStyle name="40% - Accent2 2 5 3 2 2 2" xfId="16015"/>
    <cellStyle name="40% - Accent2 2 5 3 2 2 2 2" xfId="30870"/>
    <cellStyle name="40% - Accent2 2 5 3 2 2 3" xfId="21798"/>
    <cellStyle name="40% - Accent2 2 5 3 2 2 3 2" xfId="30871"/>
    <cellStyle name="40% - Accent2 2 5 3 2 2 4" xfId="30872"/>
    <cellStyle name="40% - Accent2 2 5 3 2 3" xfId="7342"/>
    <cellStyle name="40% - Accent2 2 5 3 2 3 2" xfId="30873"/>
    <cellStyle name="40% - Accent2 2 5 3 2 4" xfId="13124"/>
    <cellStyle name="40% - Accent2 2 5 3 2 4 2" xfId="30874"/>
    <cellStyle name="40% - Accent2 2 5 3 2 5" xfId="18907"/>
    <cellStyle name="40% - Accent2 2 5 3 2 5 2" xfId="30875"/>
    <cellStyle name="40% - Accent2 2 5 3 2 6" xfId="30876"/>
    <cellStyle name="40% - Accent2 2 5 3 3" xfId="5639"/>
    <cellStyle name="40% - Accent2 2 5 3 3 2" xfId="14313"/>
    <cellStyle name="40% - Accent2 2 5 3 3 2 2" xfId="30877"/>
    <cellStyle name="40% - Accent2 2 5 3 3 3" xfId="20096"/>
    <cellStyle name="40% - Accent2 2 5 3 3 3 2" xfId="30878"/>
    <cellStyle name="40% - Accent2 2 5 3 3 4" xfId="30879"/>
    <cellStyle name="40% - Accent2 2 5 3 4" xfId="8531"/>
    <cellStyle name="40% - Accent2 2 5 3 4 2" xfId="30880"/>
    <cellStyle name="40% - Accent2 2 5 3 5" xfId="4450"/>
    <cellStyle name="40% - Accent2 2 5 3 5 2" xfId="30881"/>
    <cellStyle name="40% - Accent2 2 5 3 6" xfId="11422"/>
    <cellStyle name="40% - Accent2 2 5 3 6 2" xfId="30882"/>
    <cellStyle name="40% - Accent2 2 5 3 7" xfId="17205"/>
    <cellStyle name="40% - Accent2 2 5 3 7 2" xfId="30883"/>
    <cellStyle name="40% - Accent2 2 5 3 8" xfId="30884"/>
    <cellStyle name="40% - Accent2 2 5 4" xfId="2065"/>
    <cellStyle name="40% - Accent2 2 5 4 2" xfId="6660"/>
    <cellStyle name="40% - Accent2 2 5 4 2 2" xfId="15333"/>
    <cellStyle name="40% - Accent2 2 5 4 2 2 2" xfId="30885"/>
    <cellStyle name="40% - Accent2 2 5 4 2 3" xfId="21116"/>
    <cellStyle name="40% - Accent2 2 5 4 2 3 2" xfId="30886"/>
    <cellStyle name="40% - Accent2 2 5 4 2 4" xfId="30887"/>
    <cellStyle name="40% - Accent2 2 5 4 3" xfId="9551"/>
    <cellStyle name="40% - Accent2 2 5 4 3 2" xfId="30888"/>
    <cellStyle name="40% - Accent2 2 5 4 4" xfId="3768"/>
    <cellStyle name="40% - Accent2 2 5 4 4 2" xfId="30889"/>
    <cellStyle name="40% - Accent2 2 5 4 5" xfId="12442"/>
    <cellStyle name="40% - Accent2 2 5 4 5 2" xfId="30890"/>
    <cellStyle name="40% - Accent2 2 5 4 6" xfId="18225"/>
    <cellStyle name="40% - Accent2 2 5 4 6 2" xfId="30891"/>
    <cellStyle name="40% - Accent2 2 5 4 7" xfId="30892"/>
    <cellStyle name="40% - Accent2 2 5 5" xfId="1518"/>
    <cellStyle name="40% - Accent2 2 5 5 2" xfId="9004"/>
    <cellStyle name="40% - Accent2 2 5 5 2 2" xfId="14786"/>
    <cellStyle name="40% - Accent2 2 5 5 2 2 2" xfId="30893"/>
    <cellStyle name="40% - Accent2 2 5 5 2 3" xfId="20569"/>
    <cellStyle name="40% - Accent2 2 5 5 2 3 2" xfId="30894"/>
    <cellStyle name="40% - Accent2 2 5 5 2 4" xfId="30895"/>
    <cellStyle name="40% - Accent2 2 5 5 3" xfId="6113"/>
    <cellStyle name="40% - Accent2 2 5 5 3 2" xfId="30896"/>
    <cellStyle name="40% - Accent2 2 5 5 4" xfId="11895"/>
    <cellStyle name="40% - Accent2 2 5 5 4 2" xfId="30897"/>
    <cellStyle name="40% - Accent2 2 5 5 5" xfId="17678"/>
    <cellStyle name="40% - Accent2 2 5 5 5 2" xfId="30898"/>
    <cellStyle name="40% - Accent2 2 5 5 6" xfId="30899"/>
    <cellStyle name="40% - Accent2 2 5 6" xfId="4957"/>
    <cellStyle name="40% - Accent2 2 5 6 2" xfId="13631"/>
    <cellStyle name="40% - Accent2 2 5 6 2 2" xfId="30900"/>
    <cellStyle name="40% - Accent2 2 5 6 3" xfId="19414"/>
    <cellStyle name="40% - Accent2 2 5 6 3 2" xfId="30901"/>
    <cellStyle name="40% - Accent2 2 5 6 4" xfId="30902"/>
    <cellStyle name="40% - Accent2 2 5 7" xfId="7849"/>
    <cellStyle name="40% - Accent2 2 5 7 2" xfId="30903"/>
    <cellStyle name="40% - Accent2 2 5 8" xfId="3221"/>
    <cellStyle name="40% - Accent2 2 5 8 2" xfId="30904"/>
    <cellStyle name="40% - Accent2 2 5 9" xfId="10740"/>
    <cellStyle name="40% - Accent2 2 5 9 2" xfId="30905"/>
    <cellStyle name="40% - Accent2 2 6" xfId="329"/>
    <cellStyle name="40% - Accent2 2 6 10" xfId="16525"/>
    <cellStyle name="40% - Accent2 2 6 10 2" xfId="30906"/>
    <cellStyle name="40% - Accent2 2 6 11" xfId="30907"/>
    <cellStyle name="40% - Accent2 2 6 2" xfId="330"/>
    <cellStyle name="40% - Accent2 2 6 2 2" xfId="2068"/>
    <cellStyle name="40% - Accent2 2 6 2 2 2" xfId="9554"/>
    <cellStyle name="40% - Accent2 2 6 2 2 2 2" xfId="15336"/>
    <cellStyle name="40% - Accent2 2 6 2 2 2 2 2" xfId="30908"/>
    <cellStyle name="40% - Accent2 2 6 2 2 2 3" xfId="21119"/>
    <cellStyle name="40% - Accent2 2 6 2 2 2 3 2" xfId="30909"/>
    <cellStyle name="40% - Accent2 2 6 2 2 2 4" xfId="30910"/>
    <cellStyle name="40% - Accent2 2 6 2 2 3" xfId="6663"/>
    <cellStyle name="40% - Accent2 2 6 2 2 3 2" xfId="30911"/>
    <cellStyle name="40% - Accent2 2 6 2 2 4" xfId="12445"/>
    <cellStyle name="40% - Accent2 2 6 2 2 4 2" xfId="30912"/>
    <cellStyle name="40% - Accent2 2 6 2 2 5" xfId="18228"/>
    <cellStyle name="40% - Accent2 2 6 2 2 5 2" xfId="30913"/>
    <cellStyle name="40% - Accent2 2 6 2 2 6" xfId="30914"/>
    <cellStyle name="40% - Accent2 2 6 2 3" xfId="4960"/>
    <cellStyle name="40% - Accent2 2 6 2 3 2" xfId="13634"/>
    <cellStyle name="40% - Accent2 2 6 2 3 2 2" xfId="30915"/>
    <cellStyle name="40% - Accent2 2 6 2 3 3" xfId="19417"/>
    <cellStyle name="40% - Accent2 2 6 2 3 3 2" xfId="30916"/>
    <cellStyle name="40% - Accent2 2 6 2 3 4" xfId="30917"/>
    <cellStyle name="40% - Accent2 2 6 2 4" xfId="7852"/>
    <cellStyle name="40% - Accent2 2 6 2 4 2" xfId="30918"/>
    <cellStyle name="40% - Accent2 2 6 2 5" xfId="3771"/>
    <cellStyle name="40% - Accent2 2 6 2 5 2" xfId="30919"/>
    <cellStyle name="40% - Accent2 2 6 2 6" xfId="10743"/>
    <cellStyle name="40% - Accent2 2 6 2 6 2" xfId="30920"/>
    <cellStyle name="40% - Accent2 2 6 2 7" xfId="16526"/>
    <cellStyle name="40% - Accent2 2 6 2 7 2" xfId="30921"/>
    <cellStyle name="40% - Accent2 2 6 2 8" xfId="30922"/>
    <cellStyle name="40% - Accent2 2 6 3" xfId="1044"/>
    <cellStyle name="40% - Accent2 2 6 3 2" xfId="2748"/>
    <cellStyle name="40% - Accent2 2 6 3 2 2" xfId="10234"/>
    <cellStyle name="40% - Accent2 2 6 3 2 2 2" xfId="16016"/>
    <cellStyle name="40% - Accent2 2 6 3 2 2 2 2" xfId="30923"/>
    <cellStyle name="40% - Accent2 2 6 3 2 2 3" xfId="21799"/>
    <cellStyle name="40% - Accent2 2 6 3 2 2 3 2" xfId="30924"/>
    <cellStyle name="40% - Accent2 2 6 3 2 2 4" xfId="30925"/>
    <cellStyle name="40% - Accent2 2 6 3 2 3" xfId="7343"/>
    <cellStyle name="40% - Accent2 2 6 3 2 3 2" xfId="30926"/>
    <cellStyle name="40% - Accent2 2 6 3 2 4" xfId="13125"/>
    <cellStyle name="40% - Accent2 2 6 3 2 4 2" xfId="30927"/>
    <cellStyle name="40% - Accent2 2 6 3 2 5" xfId="18908"/>
    <cellStyle name="40% - Accent2 2 6 3 2 5 2" xfId="30928"/>
    <cellStyle name="40% - Accent2 2 6 3 2 6" xfId="30929"/>
    <cellStyle name="40% - Accent2 2 6 3 3" xfId="5640"/>
    <cellStyle name="40% - Accent2 2 6 3 3 2" xfId="14314"/>
    <cellStyle name="40% - Accent2 2 6 3 3 2 2" xfId="30930"/>
    <cellStyle name="40% - Accent2 2 6 3 3 3" xfId="20097"/>
    <cellStyle name="40% - Accent2 2 6 3 3 3 2" xfId="30931"/>
    <cellStyle name="40% - Accent2 2 6 3 3 4" xfId="30932"/>
    <cellStyle name="40% - Accent2 2 6 3 4" xfId="8532"/>
    <cellStyle name="40% - Accent2 2 6 3 4 2" xfId="30933"/>
    <cellStyle name="40% - Accent2 2 6 3 5" xfId="4451"/>
    <cellStyle name="40% - Accent2 2 6 3 5 2" xfId="30934"/>
    <cellStyle name="40% - Accent2 2 6 3 6" xfId="11423"/>
    <cellStyle name="40% - Accent2 2 6 3 6 2" xfId="30935"/>
    <cellStyle name="40% - Accent2 2 6 3 7" xfId="17206"/>
    <cellStyle name="40% - Accent2 2 6 3 7 2" xfId="30936"/>
    <cellStyle name="40% - Accent2 2 6 3 8" xfId="30937"/>
    <cellStyle name="40% - Accent2 2 6 4" xfId="2067"/>
    <cellStyle name="40% - Accent2 2 6 4 2" xfId="6662"/>
    <cellStyle name="40% - Accent2 2 6 4 2 2" xfId="15335"/>
    <cellStyle name="40% - Accent2 2 6 4 2 2 2" xfId="30938"/>
    <cellStyle name="40% - Accent2 2 6 4 2 3" xfId="21118"/>
    <cellStyle name="40% - Accent2 2 6 4 2 3 2" xfId="30939"/>
    <cellStyle name="40% - Accent2 2 6 4 2 4" xfId="30940"/>
    <cellStyle name="40% - Accent2 2 6 4 3" xfId="9553"/>
    <cellStyle name="40% - Accent2 2 6 4 3 2" xfId="30941"/>
    <cellStyle name="40% - Accent2 2 6 4 4" xfId="3770"/>
    <cellStyle name="40% - Accent2 2 6 4 4 2" xfId="30942"/>
    <cellStyle name="40% - Accent2 2 6 4 5" xfId="12444"/>
    <cellStyle name="40% - Accent2 2 6 4 5 2" xfId="30943"/>
    <cellStyle name="40% - Accent2 2 6 4 6" xfId="18227"/>
    <cellStyle name="40% - Accent2 2 6 4 6 2" xfId="30944"/>
    <cellStyle name="40% - Accent2 2 6 4 7" xfId="30945"/>
    <cellStyle name="40% - Accent2 2 6 5" xfId="1519"/>
    <cellStyle name="40% - Accent2 2 6 5 2" xfId="9005"/>
    <cellStyle name="40% - Accent2 2 6 5 2 2" xfId="14787"/>
    <cellStyle name="40% - Accent2 2 6 5 2 2 2" xfId="30946"/>
    <cellStyle name="40% - Accent2 2 6 5 2 3" xfId="20570"/>
    <cellStyle name="40% - Accent2 2 6 5 2 3 2" xfId="30947"/>
    <cellStyle name="40% - Accent2 2 6 5 2 4" xfId="30948"/>
    <cellStyle name="40% - Accent2 2 6 5 3" xfId="6114"/>
    <cellStyle name="40% - Accent2 2 6 5 3 2" xfId="30949"/>
    <cellStyle name="40% - Accent2 2 6 5 4" xfId="11896"/>
    <cellStyle name="40% - Accent2 2 6 5 4 2" xfId="30950"/>
    <cellStyle name="40% - Accent2 2 6 5 5" xfId="17679"/>
    <cellStyle name="40% - Accent2 2 6 5 5 2" xfId="30951"/>
    <cellStyle name="40% - Accent2 2 6 5 6" xfId="30952"/>
    <cellStyle name="40% - Accent2 2 6 6" xfId="4959"/>
    <cellStyle name="40% - Accent2 2 6 6 2" xfId="13633"/>
    <cellStyle name="40% - Accent2 2 6 6 2 2" xfId="30953"/>
    <cellStyle name="40% - Accent2 2 6 6 3" xfId="19416"/>
    <cellStyle name="40% - Accent2 2 6 6 3 2" xfId="30954"/>
    <cellStyle name="40% - Accent2 2 6 6 4" xfId="30955"/>
    <cellStyle name="40% - Accent2 2 6 7" xfId="7851"/>
    <cellStyle name="40% - Accent2 2 6 7 2" xfId="30956"/>
    <cellStyle name="40% - Accent2 2 6 8" xfId="3222"/>
    <cellStyle name="40% - Accent2 2 6 8 2" xfId="30957"/>
    <cellStyle name="40% - Accent2 2 6 9" xfId="10742"/>
    <cellStyle name="40% - Accent2 2 6 9 2" xfId="30958"/>
    <cellStyle name="40% - Accent2 2 7" xfId="331"/>
    <cellStyle name="40% - Accent2 2 7 2" xfId="2069"/>
    <cellStyle name="40% - Accent2 2 7 2 2" xfId="6664"/>
    <cellStyle name="40% - Accent2 2 7 2 2 2" xfId="15337"/>
    <cellStyle name="40% - Accent2 2 7 2 2 2 2" xfId="30959"/>
    <cellStyle name="40% - Accent2 2 7 2 2 3" xfId="21120"/>
    <cellStyle name="40% - Accent2 2 7 2 2 3 2" xfId="30960"/>
    <cellStyle name="40% - Accent2 2 7 2 2 4" xfId="30961"/>
    <cellStyle name="40% - Accent2 2 7 2 3" xfId="9555"/>
    <cellStyle name="40% - Accent2 2 7 2 3 2" xfId="30962"/>
    <cellStyle name="40% - Accent2 2 7 2 4" xfId="3772"/>
    <cellStyle name="40% - Accent2 2 7 2 4 2" xfId="30963"/>
    <cellStyle name="40% - Accent2 2 7 2 5" xfId="12446"/>
    <cellStyle name="40% - Accent2 2 7 2 5 2" xfId="30964"/>
    <cellStyle name="40% - Accent2 2 7 2 6" xfId="18229"/>
    <cellStyle name="40% - Accent2 2 7 2 6 2" xfId="30965"/>
    <cellStyle name="40% - Accent2 2 7 2 7" xfId="30966"/>
    <cellStyle name="40% - Accent2 2 7 3" xfId="1500"/>
    <cellStyle name="40% - Accent2 2 7 3 2" xfId="8986"/>
    <cellStyle name="40% - Accent2 2 7 3 2 2" xfId="14768"/>
    <cellStyle name="40% - Accent2 2 7 3 2 2 2" xfId="30967"/>
    <cellStyle name="40% - Accent2 2 7 3 2 3" xfId="20551"/>
    <cellStyle name="40% - Accent2 2 7 3 2 3 2" xfId="30968"/>
    <cellStyle name="40% - Accent2 2 7 3 2 4" xfId="30969"/>
    <cellStyle name="40% - Accent2 2 7 3 3" xfId="6095"/>
    <cellStyle name="40% - Accent2 2 7 3 3 2" xfId="30970"/>
    <cellStyle name="40% - Accent2 2 7 3 4" xfId="11877"/>
    <cellStyle name="40% - Accent2 2 7 3 4 2" xfId="30971"/>
    <cellStyle name="40% - Accent2 2 7 3 5" xfId="17660"/>
    <cellStyle name="40% - Accent2 2 7 3 5 2" xfId="30972"/>
    <cellStyle name="40% - Accent2 2 7 3 6" xfId="30973"/>
    <cellStyle name="40% - Accent2 2 7 4" xfId="4961"/>
    <cellStyle name="40% - Accent2 2 7 4 2" xfId="13635"/>
    <cellStyle name="40% - Accent2 2 7 4 2 2" xfId="30974"/>
    <cellStyle name="40% - Accent2 2 7 4 3" xfId="19418"/>
    <cellStyle name="40% - Accent2 2 7 4 3 2" xfId="30975"/>
    <cellStyle name="40% - Accent2 2 7 4 4" xfId="30976"/>
    <cellStyle name="40% - Accent2 2 7 5" xfId="7853"/>
    <cellStyle name="40% - Accent2 2 7 5 2" xfId="30977"/>
    <cellStyle name="40% - Accent2 2 7 6" xfId="3203"/>
    <cellStyle name="40% - Accent2 2 7 6 2" xfId="30978"/>
    <cellStyle name="40% - Accent2 2 7 7" xfId="10744"/>
    <cellStyle name="40% - Accent2 2 7 7 2" xfId="30979"/>
    <cellStyle name="40% - Accent2 2 7 8" xfId="16527"/>
    <cellStyle name="40% - Accent2 2 7 8 2" xfId="30980"/>
    <cellStyle name="40% - Accent2 2 7 9" xfId="30981"/>
    <cellStyle name="40% - Accent2 2 8" xfId="850"/>
    <cellStyle name="40% - Accent2 2 8 2" xfId="2556"/>
    <cellStyle name="40% - Accent2 2 8 2 2" xfId="10042"/>
    <cellStyle name="40% - Accent2 2 8 2 2 2" xfId="15824"/>
    <cellStyle name="40% - Accent2 2 8 2 2 2 2" xfId="30982"/>
    <cellStyle name="40% - Accent2 2 8 2 2 3" xfId="21607"/>
    <cellStyle name="40% - Accent2 2 8 2 2 3 2" xfId="30983"/>
    <cellStyle name="40% - Accent2 2 8 2 2 4" xfId="30984"/>
    <cellStyle name="40% - Accent2 2 8 2 3" xfId="7151"/>
    <cellStyle name="40% - Accent2 2 8 2 3 2" xfId="30985"/>
    <cellStyle name="40% - Accent2 2 8 2 4" xfId="12933"/>
    <cellStyle name="40% - Accent2 2 8 2 4 2" xfId="30986"/>
    <cellStyle name="40% - Accent2 2 8 2 5" xfId="18716"/>
    <cellStyle name="40% - Accent2 2 8 2 5 2" xfId="30987"/>
    <cellStyle name="40% - Accent2 2 8 2 6" xfId="30988"/>
    <cellStyle name="40% - Accent2 2 8 3" xfId="5448"/>
    <cellStyle name="40% - Accent2 2 8 3 2" xfId="14122"/>
    <cellStyle name="40% - Accent2 2 8 3 2 2" xfId="30989"/>
    <cellStyle name="40% - Accent2 2 8 3 3" xfId="19905"/>
    <cellStyle name="40% - Accent2 2 8 3 3 2" xfId="30990"/>
    <cellStyle name="40% - Accent2 2 8 3 4" xfId="30991"/>
    <cellStyle name="40% - Accent2 2 8 4" xfId="8340"/>
    <cellStyle name="40% - Accent2 2 8 4 2" xfId="30992"/>
    <cellStyle name="40% - Accent2 2 8 5" xfId="4259"/>
    <cellStyle name="40% - Accent2 2 8 5 2" xfId="30993"/>
    <cellStyle name="40% - Accent2 2 8 6" xfId="11231"/>
    <cellStyle name="40% - Accent2 2 8 6 2" xfId="30994"/>
    <cellStyle name="40% - Accent2 2 8 7" xfId="17014"/>
    <cellStyle name="40% - Accent2 2 8 7 2" xfId="30995"/>
    <cellStyle name="40% - Accent2 2 8 8" xfId="30996"/>
    <cellStyle name="40% - Accent2 2 9" xfId="2030"/>
    <cellStyle name="40% - Accent2 2 9 2" xfId="6625"/>
    <cellStyle name="40% - Accent2 2 9 2 2" xfId="15298"/>
    <cellStyle name="40% - Accent2 2 9 2 2 2" xfId="30997"/>
    <cellStyle name="40% - Accent2 2 9 2 3" xfId="21081"/>
    <cellStyle name="40% - Accent2 2 9 2 3 2" xfId="30998"/>
    <cellStyle name="40% - Accent2 2 9 2 4" xfId="30999"/>
    <cellStyle name="40% - Accent2 2 9 3" xfId="9516"/>
    <cellStyle name="40% - Accent2 2 9 3 2" xfId="31000"/>
    <cellStyle name="40% - Accent2 2 9 4" xfId="3733"/>
    <cellStyle name="40% - Accent2 2 9 4 2" xfId="31001"/>
    <cellStyle name="40% - Accent2 2 9 5" xfId="12407"/>
    <cellStyle name="40% - Accent2 2 9 5 2" xfId="31002"/>
    <cellStyle name="40% - Accent2 2 9 6" xfId="18190"/>
    <cellStyle name="40% - Accent2 2 9 6 2" xfId="31003"/>
    <cellStyle name="40% - Accent2 2 9 7" xfId="31004"/>
    <cellStyle name="40% - Accent2 3" xfId="1265"/>
    <cellStyle name="40% - Accent2 3 2" xfId="5861"/>
    <cellStyle name="40% - Accent2 3 2 2" xfId="14534"/>
    <cellStyle name="40% - Accent2 3 2 2 2" xfId="31005"/>
    <cellStyle name="40% - Accent2 3 2 3" xfId="20317"/>
    <cellStyle name="40% - Accent2 3 2 3 2" xfId="31006"/>
    <cellStyle name="40% - Accent2 3 2 4" xfId="31007"/>
    <cellStyle name="40% - Accent2 3 3" xfId="8752"/>
    <cellStyle name="40% - Accent2 3 3 2" xfId="31008"/>
    <cellStyle name="40% - Accent2 3 4" xfId="2969"/>
    <cellStyle name="40% - Accent2 3 4 2" xfId="31009"/>
    <cellStyle name="40% - Accent2 3 5" xfId="11643"/>
    <cellStyle name="40% - Accent2 3 5 2" xfId="31010"/>
    <cellStyle name="40% - Accent2 3 6" xfId="17426"/>
    <cellStyle name="40% - Accent2 3 6 2" xfId="31011"/>
    <cellStyle name="40% - Accent2 3 7" xfId="31012"/>
    <cellStyle name="40% - Accent2 4" xfId="2533"/>
    <cellStyle name="40% - Accent2 4 2" xfId="7128"/>
    <cellStyle name="40% - Accent2 4 2 2" xfId="15801"/>
    <cellStyle name="40% - Accent2 4 2 2 2" xfId="31013"/>
    <cellStyle name="40% - Accent2 4 2 3" xfId="21584"/>
    <cellStyle name="40% - Accent2 4 2 3 2" xfId="31014"/>
    <cellStyle name="40% - Accent2 4 2 4" xfId="31015"/>
    <cellStyle name="40% - Accent2 4 3" xfId="10019"/>
    <cellStyle name="40% - Accent2 4 3 2" xfId="31016"/>
    <cellStyle name="40% - Accent2 4 4" xfId="4236"/>
    <cellStyle name="40% - Accent2 4 4 2" xfId="31017"/>
    <cellStyle name="40% - Accent2 4 5" xfId="12910"/>
    <cellStyle name="40% - Accent2 4 5 2" xfId="31018"/>
    <cellStyle name="40% - Accent2 4 6" xfId="18693"/>
    <cellStyle name="40% - Accent2 4 6 2" xfId="31019"/>
    <cellStyle name="40% - Accent2 4 7" xfId="31020"/>
    <cellStyle name="40% - Accent2 5" xfId="1235"/>
    <cellStyle name="40% - Accent2 5 2" xfId="8722"/>
    <cellStyle name="40% - Accent2 5 2 2" xfId="14504"/>
    <cellStyle name="40% - Accent2 5 2 2 2" xfId="31021"/>
    <cellStyle name="40% - Accent2 5 2 3" xfId="20287"/>
    <cellStyle name="40% - Accent2 5 2 3 2" xfId="31022"/>
    <cellStyle name="40% - Accent2 5 2 4" xfId="31023"/>
    <cellStyle name="40% - Accent2 5 3" xfId="5831"/>
    <cellStyle name="40% - Accent2 5 3 2" xfId="31024"/>
    <cellStyle name="40% - Accent2 5 4" xfId="11613"/>
    <cellStyle name="40% - Accent2 5 4 2" xfId="31025"/>
    <cellStyle name="40% - Accent2 5 5" xfId="17396"/>
    <cellStyle name="40% - Accent2 5 5 2" xfId="31026"/>
    <cellStyle name="40% - Accent2 5 6" xfId="31027"/>
    <cellStyle name="40% - Accent2 6" xfId="5425"/>
    <cellStyle name="40% - Accent2 6 2" xfId="14099"/>
    <cellStyle name="40% - Accent2 6 2 2" xfId="31028"/>
    <cellStyle name="40% - Accent2 6 3" xfId="19882"/>
    <cellStyle name="40% - Accent2 6 3 2" xfId="31029"/>
    <cellStyle name="40% - Accent2 6 4" xfId="31030"/>
    <cellStyle name="40% - Accent2 7" xfId="8317"/>
    <cellStyle name="40% - Accent2 7 2" xfId="31031"/>
    <cellStyle name="40% - Accent2 8" xfId="2939"/>
    <cellStyle name="40% - Accent2 8 2" xfId="31032"/>
    <cellStyle name="40% - Accent2 9" xfId="11208"/>
    <cellStyle name="40% - Accent2 9 2" xfId="31033"/>
    <cellStyle name="40% - Accent3" xfId="821" builtinId="39" customBuiltin="1"/>
    <cellStyle name="40% - Accent3 10" xfId="16993"/>
    <cellStyle name="40% - Accent3 10 2" xfId="31034"/>
    <cellStyle name="40% - Accent3 11" xfId="31035"/>
    <cellStyle name="40% - Accent3 2" xfId="332"/>
    <cellStyle name="40% - Accent3 2 10" xfId="1256"/>
    <cellStyle name="40% - Accent3 2 10 2" xfId="8743"/>
    <cellStyle name="40% - Accent3 2 10 2 2" xfId="14525"/>
    <cellStyle name="40% - Accent3 2 10 2 2 2" xfId="31036"/>
    <cellStyle name="40% - Accent3 2 10 2 3" xfId="20308"/>
    <cellStyle name="40% - Accent3 2 10 2 3 2" xfId="31037"/>
    <cellStyle name="40% - Accent3 2 10 2 4" xfId="31038"/>
    <cellStyle name="40% - Accent3 2 10 3" xfId="5852"/>
    <cellStyle name="40% - Accent3 2 10 3 2" xfId="31039"/>
    <cellStyle name="40% - Accent3 2 10 4" xfId="11634"/>
    <cellStyle name="40% - Accent3 2 10 4 2" xfId="31040"/>
    <cellStyle name="40% - Accent3 2 10 5" xfId="17417"/>
    <cellStyle name="40% - Accent3 2 10 5 2" xfId="31041"/>
    <cellStyle name="40% - Accent3 2 10 6" xfId="31042"/>
    <cellStyle name="40% - Accent3 2 11" xfId="4962"/>
    <cellStyle name="40% - Accent3 2 11 2" xfId="13636"/>
    <cellStyle name="40% - Accent3 2 11 2 2" xfId="31043"/>
    <cellStyle name="40% - Accent3 2 11 3" xfId="19419"/>
    <cellStyle name="40% - Accent3 2 11 3 2" xfId="31044"/>
    <cellStyle name="40% - Accent3 2 11 4" xfId="31045"/>
    <cellStyle name="40% - Accent3 2 12" xfId="7854"/>
    <cellStyle name="40% - Accent3 2 12 2" xfId="31046"/>
    <cellStyle name="40% - Accent3 2 13" xfId="2960"/>
    <cellStyle name="40% - Accent3 2 13 2" xfId="31047"/>
    <cellStyle name="40% - Accent3 2 14" xfId="10745"/>
    <cellStyle name="40% - Accent3 2 14 2" xfId="31048"/>
    <cellStyle name="40% - Accent3 2 15" xfId="16528"/>
    <cellStyle name="40% - Accent3 2 15 2" xfId="31049"/>
    <cellStyle name="40% - Accent3 2 16" xfId="31050"/>
    <cellStyle name="40% - Accent3 2 2" xfId="333"/>
    <cellStyle name="40% - Accent3 2 2 10" xfId="4963"/>
    <cellStyle name="40% - Accent3 2 2 10 2" xfId="13637"/>
    <cellStyle name="40% - Accent3 2 2 10 2 2" xfId="31051"/>
    <cellStyle name="40% - Accent3 2 2 10 3" xfId="19420"/>
    <cellStyle name="40% - Accent3 2 2 10 3 2" xfId="31052"/>
    <cellStyle name="40% - Accent3 2 2 10 4" xfId="31053"/>
    <cellStyle name="40% - Accent3 2 2 11" xfId="7855"/>
    <cellStyle name="40% - Accent3 2 2 11 2" xfId="31054"/>
    <cellStyle name="40% - Accent3 2 2 12" xfId="3018"/>
    <cellStyle name="40% - Accent3 2 2 12 2" xfId="31055"/>
    <cellStyle name="40% - Accent3 2 2 13" xfId="10746"/>
    <cellStyle name="40% - Accent3 2 2 13 2" xfId="31056"/>
    <cellStyle name="40% - Accent3 2 2 14" xfId="16529"/>
    <cellStyle name="40% - Accent3 2 2 14 2" xfId="31057"/>
    <cellStyle name="40% - Accent3 2 2 15" xfId="31058"/>
    <cellStyle name="40% - Accent3 2 2 2" xfId="334"/>
    <cellStyle name="40% - Accent3 2 2 2 10" xfId="7856"/>
    <cellStyle name="40% - Accent3 2 2 2 10 2" xfId="31059"/>
    <cellStyle name="40% - Accent3 2 2 2 11" xfId="3019"/>
    <cellStyle name="40% - Accent3 2 2 2 11 2" xfId="31060"/>
    <cellStyle name="40% - Accent3 2 2 2 12" xfId="10747"/>
    <cellStyle name="40% - Accent3 2 2 2 12 2" xfId="31061"/>
    <cellStyle name="40% - Accent3 2 2 2 13" xfId="16530"/>
    <cellStyle name="40% - Accent3 2 2 2 13 2" xfId="31062"/>
    <cellStyle name="40% - Accent3 2 2 2 14" xfId="31063"/>
    <cellStyle name="40% - Accent3 2 2 2 2" xfId="335"/>
    <cellStyle name="40% - Accent3 2 2 2 2 10" xfId="10748"/>
    <cellStyle name="40% - Accent3 2 2 2 2 10 2" xfId="31064"/>
    <cellStyle name="40% - Accent3 2 2 2 2 11" xfId="16531"/>
    <cellStyle name="40% - Accent3 2 2 2 2 11 2" xfId="31065"/>
    <cellStyle name="40% - Accent3 2 2 2 2 12" xfId="31066"/>
    <cellStyle name="40% - Accent3 2 2 2 2 2" xfId="336"/>
    <cellStyle name="40% - Accent3 2 2 2 2 2 10" xfId="16532"/>
    <cellStyle name="40% - Accent3 2 2 2 2 2 10 2" xfId="31067"/>
    <cellStyle name="40% - Accent3 2 2 2 2 2 11" xfId="31068"/>
    <cellStyle name="40% - Accent3 2 2 2 2 2 2" xfId="337"/>
    <cellStyle name="40% - Accent3 2 2 2 2 2 2 2" xfId="2075"/>
    <cellStyle name="40% - Accent3 2 2 2 2 2 2 2 2" xfId="9561"/>
    <cellStyle name="40% - Accent3 2 2 2 2 2 2 2 2 2" xfId="15343"/>
    <cellStyle name="40% - Accent3 2 2 2 2 2 2 2 2 2 2" xfId="31069"/>
    <cellStyle name="40% - Accent3 2 2 2 2 2 2 2 2 3" xfId="21126"/>
    <cellStyle name="40% - Accent3 2 2 2 2 2 2 2 2 3 2" xfId="31070"/>
    <cellStyle name="40% - Accent3 2 2 2 2 2 2 2 2 4" xfId="31071"/>
    <cellStyle name="40% - Accent3 2 2 2 2 2 2 2 3" xfId="6670"/>
    <cellStyle name="40% - Accent3 2 2 2 2 2 2 2 3 2" xfId="31072"/>
    <cellStyle name="40% - Accent3 2 2 2 2 2 2 2 4" xfId="12452"/>
    <cellStyle name="40% - Accent3 2 2 2 2 2 2 2 4 2" xfId="31073"/>
    <cellStyle name="40% - Accent3 2 2 2 2 2 2 2 5" xfId="18235"/>
    <cellStyle name="40% - Accent3 2 2 2 2 2 2 2 5 2" xfId="31074"/>
    <cellStyle name="40% - Accent3 2 2 2 2 2 2 2 6" xfId="31075"/>
    <cellStyle name="40% - Accent3 2 2 2 2 2 2 3" xfId="4967"/>
    <cellStyle name="40% - Accent3 2 2 2 2 2 2 3 2" xfId="13641"/>
    <cellStyle name="40% - Accent3 2 2 2 2 2 2 3 2 2" xfId="31076"/>
    <cellStyle name="40% - Accent3 2 2 2 2 2 2 3 3" xfId="19424"/>
    <cellStyle name="40% - Accent3 2 2 2 2 2 2 3 3 2" xfId="31077"/>
    <cellStyle name="40% - Accent3 2 2 2 2 2 2 3 4" xfId="31078"/>
    <cellStyle name="40% - Accent3 2 2 2 2 2 2 4" xfId="7859"/>
    <cellStyle name="40% - Accent3 2 2 2 2 2 2 4 2" xfId="31079"/>
    <cellStyle name="40% - Accent3 2 2 2 2 2 2 5" xfId="3778"/>
    <cellStyle name="40% - Accent3 2 2 2 2 2 2 5 2" xfId="31080"/>
    <cellStyle name="40% - Accent3 2 2 2 2 2 2 6" xfId="10750"/>
    <cellStyle name="40% - Accent3 2 2 2 2 2 2 6 2" xfId="31081"/>
    <cellStyle name="40% - Accent3 2 2 2 2 2 2 7" xfId="16533"/>
    <cellStyle name="40% - Accent3 2 2 2 2 2 2 7 2" xfId="31082"/>
    <cellStyle name="40% - Accent3 2 2 2 2 2 2 8" xfId="31083"/>
    <cellStyle name="40% - Accent3 2 2 2 2 2 3" xfId="1046"/>
    <cellStyle name="40% - Accent3 2 2 2 2 2 3 2" xfId="2750"/>
    <cellStyle name="40% - Accent3 2 2 2 2 2 3 2 2" xfId="10236"/>
    <cellStyle name="40% - Accent3 2 2 2 2 2 3 2 2 2" xfId="16018"/>
    <cellStyle name="40% - Accent3 2 2 2 2 2 3 2 2 2 2" xfId="31084"/>
    <cellStyle name="40% - Accent3 2 2 2 2 2 3 2 2 3" xfId="21801"/>
    <cellStyle name="40% - Accent3 2 2 2 2 2 3 2 2 3 2" xfId="31085"/>
    <cellStyle name="40% - Accent3 2 2 2 2 2 3 2 2 4" xfId="31086"/>
    <cellStyle name="40% - Accent3 2 2 2 2 2 3 2 3" xfId="7345"/>
    <cellStyle name="40% - Accent3 2 2 2 2 2 3 2 3 2" xfId="31087"/>
    <cellStyle name="40% - Accent3 2 2 2 2 2 3 2 4" xfId="13127"/>
    <cellStyle name="40% - Accent3 2 2 2 2 2 3 2 4 2" xfId="31088"/>
    <cellStyle name="40% - Accent3 2 2 2 2 2 3 2 5" xfId="18910"/>
    <cellStyle name="40% - Accent3 2 2 2 2 2 3 2 5 2" xfId="31089"/>
    <cellStyle name="40% - Accent3 2 2 2 2 2 3 2 6" xfId="31090"/>
    <cellStyle name="40% - Accent3 2 2 2 2 2 3 3" xfId="5642"/>
    <cellStyle name="40% - Accent3 2 2 2 2 2 3 3 2" xfId="14316"/>
    <cellStyle name="40% - Accent3 2 2 2 2 2 3 3 2 2" xfId="31091"/>
    <cellStyle name="40% - Accent3 2 2 2 2 2 3 3 3" xfId="20099"/>
    <cellStyle name="40% - Accent3 2 2 2 2 2 3 3 3 2" xfId="31092"/>
    <cellStyle name="40% - Accent3 2 2 2 2 2 3 3 4" xfId="31093"/>
    <cellStyle name="40% - Accent3 2 2 2 2 2 3 4" xfId="8534"/>
    <cellStyle name="40% - Accent3 2 2 2 2 2 3 4 2" xfId="31094"/>
    <cellStyle name="40% - Accent3 2 2 2 2 2 3 5" xfId="4453"/>
    <cellStyle name="40% - Accent3 2 2 2 2 2 3 5 2" xfId="31095"/>
    <cellStyle name="40% - Accent3 2 2 2 2 2 3 6" xfId="11425"/>
    <cellStyle name="40% - Accent3 2 2 2 2 2 3 6 2" xfId="31096"/>
    <cellStyle name="40% - Accent3 2 2 2 2 2 3 7" xfId="17208"/>
    <cellStyle name="40% - Accent3 2 2 2 2 2 3 7 2" xfId="31097"/>
    <cellStyle name="40% - Accent3 2 2 2 2 2 3 8" xfId="31098"/>
    <cellStyle name="40% - Accent3 2 2 2 2 2 4" xfId="2074"/>
    <cellStyle name="40% - Accent3 2 2 2 2 2 4 2" xfId="6669"/>
    <cellStyle name="40% - Accent3 2 2 2 2 2 4 2 2" xfId="15342"/>
    <cellStyle name="40% - Accent3 2 2 2 2 2 4 2 2 2" xfId="31099"/>
    <cellStyle name="40% - Accent3 2 2 2 2 2 4 2 3" xfId="21125"/>
    <cellStyle name="40% - Accent3 2 2 2 2 2 4 2 3 2" xfId="31100"/>
    <cellStyle name="40% - Accent3 2 2 2 2 2 4 2 4" xfId="31101"/>
    <cellStyle name="40% - Accent3 2 2 2 2 2 4 3" xfId="9560"/>
    <cellStyle name="40% - Accent3 2 2 2 2 2 4 3 2" xfId="31102"/>
    <cellStyle name="40% - Accent3 2 2 2 2 2 4 4" xfId="3777"/>
    <cellStyle name="40% - Accent3 2 2 2 2 2 4 4 2" xfId="31103"/>
    <cellStyle name="40% - Accent3 2 2 2 2 2 4 5" xfId="12451"/>
    <cellStyle name="40% - Accent3 2 2 2 2 2 4 5 2" xfId="31104"/>
    <cellStyle name="40% - Accent3 2 2 2 2 2 4 6" xfId="18234"/>
    <cellStyle name="40% - Accent3 2 2 2 2 2 4 6 2" xfId="31105"/>
    <cellStyle name="40% - Accent3 2 2 2 2 2 4 7" xfId="31106"/>
    <cellStyle name="40% - Accent3 2 2 2 2 2 5" xfId="1524"/>
    <cellStyle name="40% - Accent3 2 2 2 2 2 5 2" xfId="9010"/>
    <cellStyle name="40% - Accent3 2 2 2 2 2 5 2 2" xfId="14792"/>
    <cellStyle name="40% - Accent3 2 2 2 2 2 5 2 2 2" xfId="31107"/>
    <cellStyle name="40% - Accent3 2 2 2 2 2 5 2 3" xfId="20575"/>
    <cellStyle name="40% - Accent3 2 2 2 2 2 5 2 3 2" xfId="31108"/>
    <cellStyle name="40% - Accent3 2 2 2 2 2 5 2 4" xfId="31109"/>
    <cellStyle name="40% - Accent3 2 2 2 2 2 5 3" xfId="6119"/>
    <cellStyle name="40% - Accent3 2 2 2 2 2 5 3 2" xfId="31110"/>
    <cellStyle name="40% - Accent3 2 2 2 2 2 5 4" xfId="11901"/>
    <cellStyle name="40% - Accent3 2 2 2 2 2 5 4 2" xfId="31111"/>
    <cellStyle name="40% - Accent3 2 2 2 2 2 5 5" xfId="17684"/>
    <cellStyle name="40% - Accent3 2 2 2 2 2 5 5 2" xfId="31112"/>
    <cellStyle name="40% - Accent3 2 2 2 2 2 5 6" xfId="31113"/>
    <cellStyle name="40% - Accent3 2 2 2 2 2 6" xfId="4966"/>
    <cellStyle name="40% - Accent3 2 2 2 2 2 6 2" xfId="13640"/>
    <cellStyle name="40% - Accent3 2 2 2 2 2 6 2 2" xfId="31114"/>
    <cellStyle name="40% - Accent3 2 2 2 2 2 6 3" xfId="19423"/>
    <cellStyle name="40% - Accent3 2 2 2 2 2 6 3 2" xfId="31115"/>
    <cellStyle name="40% - Accent3 2 2 2 2 2 6 4" xfId="31116"/>
    <cellStyle name="40% - Accent3 2 2 2 2 2 7" xfId="7858"/>
    <cellStyle name="40% - Accent3 2 2 2 2 2 7 2" xfId="31117"/>
    <cellStyle name="40% - Accent3 2 2 2 2 2 8" xfId="3227"/>
    <cellStyle name="40% - Accent3 2 2 2 2 2 8 2" xfId="31118"/>
    <cellStyle name="40% - Accent3 2 2 2 2 2 9" xfId="10749"/>
    <cellStyle name="40% - Accent3 2 2 2 2 2 9 2" xfId="31119"/>
    <cellStyle name="40% - Accent3 2 2 2 2 3" xfId="338"/>
    <cellStyle name="40% - Accent3 2 2 2 2 3 2" xfId="2076"/>
    <cellStyle name="40% - Accent3 2 2 2 2 3 2 2" xfId="9562"/>
    <cellStyle name="40% - Accent3 2 2 2 2 3 2 2 2" xfId="15344"/>
    <cellStyle name="40% - Accent3 2 2 2 2 3 2 2 2 2" xfId="31120"/>
    <cellStyle name="40% - Accent3 2 2 2 2 3 2 2 3" xfId="21127"/>
    <cellStyle name="40% - Accent3 2 2 2 2 3 2 2 3 2" xfId="31121"/>
    <cellStyle name="40% - Accent3 2 2 2 2 3 2 2 4" xfId="31122"/>
    <cellStyle name="40% - Accent3 2 2 2 2 3 2 3" xfId="6671"/>
    <cellStyle name="40% - Accent3 2 2 2 2 3 2 3 2" xfId="31123"/>
    <cellStyle name="40% - Accent3 2 2 2 2 3 2 4" xfId="12453"/>
    <cellStyle name="40% - Accent3 2 2 2 2 3 2 4 2" xfId="31124"/>
    <cellStyle name="40% - Accent3 2 2 2 2 3 2 5" xfId="18236"/>
    <cellStyle name="40% - Accent3 2 2 2 2 3 2 5 2" xfId="31125"/>
    <cellStyle name="40% - Accent3 2 2 2 2 3 2 6" xfId="31126"/>
    <cellStyle name="40% - Accent3 2 2 2 2 3 3" xfId="4968"/>
    <cellStyle name="40% - Accent3 2 2 2 2 3 3 2" xfId="13642"/>
    <cellStyle name="40% - Accent3 2 2 2 2 3 3 2 2" xfId="31127"/>
    <cellStyle name="40% - Accent3 2 2 2 2 3 3 3" xfId="19425"/>
    <cellStyle name="40% - Accent3 2 2 2 2 3 3 3 2" xfId="31128"/>
    <cellStyle name="40% - Accent3 2 2 2 2 3 3 4" xfId="31129"/>
    <cellStyle name="40% - Accent3 2 2 2 2 3 4" xfId="7860"/>
    <cellStyle name="40% - Accent3 2 2 2 2 3 4 2" xfId="31130"/>
    <cellStyle name="40% - Accent3 2 2 2 2 3 5" xfId="3779"/>
    <cellStyle name="40% - Accent3 2 2 2 2 3 5 2" xfId="31131"/>
    <cellStyle name="40% - Accent3 2 2 2 2 3 6" xfId="10751"/>
    <cellStyle name="40% - Accent3 2 2 2 2 3 6 2" xfId="31132"/>
    <cellStyle name="40% - Accent3 2 2 2 2 3 7" xfId="16534"/>
    <cellStyle name="40% - Accent3 2 2 2 2 3 7 2" xfId="31133"/>
    <cellStyle name="40% - Accent3 2 2 2 2 3 8" xfId="31134"/>
    <cellStyle name="40% - Accent3 2 2 2 2 4" xfId="1045"/>
    <cellStyle name="40% - Accent3 2 2 2 2 4 2" xfId="2749"/>
    <cellStyle name="40% - Accent3 2 2 2 2 4 2 2" xfId="10235"/>
    <cellStyle name="40% - Accent3 2 2 2 2 4 2 2 2" xfId="16017"/>
    <cellStyle name="40% - Accent3 2 2 2 2 4 2 2 2 2" xfId="31135"/>
    <cellStyle name="40% - Accent3 2 2 2 2 4 2 2 3" xfId="21800"/>
    <cellStyle name="40% - Accent3 2 2 2 2 4 2 2 3 2" xfId="31136"/>
    <cellStyle name="40% - Accent3 2 2 2 2 4 2 2 4" xfId="31137"/>
    <cellStyle name="40% - Accent3 2 2 2 2 4 2 3" xfId="7344"/>
    <cellStyle name="40% - Accent3 2 2 2 2 4 2 3 2" xfId="31138"/>
    <cellStyle name="40% - Accent3 2 2 2 2 4 2 4" xfId="13126"/>
    <cellStyle name="40% - Accent3 2 2 2 2 4 2 4 2" xfId="31139"/>
    <cellStyle name="40% - Accent3 2 2 2 2 4 2 5" xfId="18909"/>
    <cellStyle name="40% - Accent3 2 2 2 2 4 2 5 2" xfId="31140"/>
    <cellStyle name="40% - Accent3 2 2 2 2 4 2 6" xfId="31141"/>
    <cellStyle name="40% - Accent3 2 2 2 2 4 3" xfId="5641"/>
    <cellStyle name="40% - Accent3 2 2 2 2 4 3 2" xfId="14315"/>
    <cellStyle name="40% - Accent3 2 2 2 2 4 3 2 2" xfId="31142"/>
    <cellStyle name="40% - Accent3 2 2 2 2 4 3 3" xfId="20098"/>
    <cellStyle name="40% - Accent3 2 2 2 2 4 3 3 2" xfId="31143"/>
    <cellStyle name="40% - Accent3 2 2 2 2 4 3 4" xfId="31144"/>
    <cellStyle name="40% - Accent3 2 2 2 2 4 4" xfId="8533"/>
    <cellStyle name="40% - Accent3 2 2 2 2 4 4 2" xfId="31145"/>
    <cellStyle name="40% - Accent3 2 2 2 2 4 5" xfId="4452"/>
    <cellStyle name="40% - Accent3 2 2 2 2 4 5 2" xfId="31146"/>
    <cellStyle name="40% - Accent3 2 2 2 2 4 6" xfId="11424"/>
    <cellStyle name="40% - Accent3 2 2 2 2 4 6 2" xfId="31147"/>
    <cellStyle name="40% - Accent3 2 2 2 2 4 7" xfId="17207"/>
    <cellStyle name="40% - Accent3 2 2 2 2 4 7 2" xfId="31148"/>
    <cellStyle name="40% - Accent3 2 2 2 2 4 8" xfId="31149"/>
    <cellStyle name="40% - Accent3 2 2 2 2 5" xfId="2073"/>
    <cellStyle name="40% - Accent3 2 2 2 2 5 2" xfId="6668"/>
    <cellStyle name="40% - Accent3 2 2 2 2 5 2 2" xfId="15341"/>
    <cellStyle name="40% - Accent3 2 2 2 2 5 2 2 2" xfId="31150"/>
    <cellStyle name="40% - Accent3 2 2 2 2 5 2 3" xfId="21124"/>
    <cellStyle name="40% - Accent3 2 2 2 2 5 2 3 2" xfId="31151"/>
    <cellStyle name="40% - Accent3 2 2 2 2 5 2 4" xfId="31152"/>
    <cellStyle name="40% - Accent3 2 2 2 2 5 3" xfId="9559"/>
    <cellStyle name="40% - Accent3 2 2 2 2 5 3 2" xfId="31153"/>
    <cellStyle name="40% - Accent3 2 2 2 2 5 4" xfId="3776"/>
    <cellStyle name="40% - Accent3 2 2 2 2 5 4 2" xfId="31154"/>
    <cellStyle name="40% - Accent3 2 2 2 2 5 5" xfId="12450"/>
    <cellStyle name="40% - Accent3 2 2 2 2 5 5 2" xfId="31155"/>
    <cellStyle name="40% - Accent3 2 2 2 2 5 6" xfId="18233"/>
    <cellStyle name="40% - Accent3 2 2 2 2 5 6 2" xfId="31156"/>
    <cellStyle name="40% - Accent3 2 2 2 2 5 7" xfId="31157"/>
    <cellStyle name="40% - Accent3 2 2 2 2 6" xfId="1523"/>
    <cellStyle name="40% - Accent3 2 2 2 2 6 2" xfId="9009"/>
    <cellStyle name="40% - Accent3 2 2 2 2 6 2 2" xfId="14791"/>
    <cellStyle name="40% - Accent3 2 2 2 2 6 2 2 2" xfId="31158"/>
    <cellStyle name="40% - Accent3 2 2 2 2 6 2 3" xfId="20574"/>
    <cellStyle name="40% - Accent3 2 2 2 2 6 2 3 2" xfId="31159"/>
    <cellStyle name="40% - Accent3 2 2 2 2 6 2 4" xfId="31160"/>
    <cellStyle name="40% - Accent3 2 2 2 2 6 3" xfId="6118"/>
    <cellStyle name="40% - Accent3 2 2 2 2 6 3 2" xfId="31161"/>
    <cellStyle name="40% - Accent3 2 2 2 2 6 4" xfId="11900"/>
    <cellStyle name="40% - Accent3 2 2 2 2 6 4 2" xfId="31162"/>
    <cellStyle name="40% - Accent3 2 2 2 2 6 5" xfId="17683"/>
    <cellStyle name="40% - Accent3 2 2 2 2 6 5 2" xfId="31163"/>
    <cellStyle name="40% - Accent3 2 2 2 2 6 6" xfId="31164"/>
    <cellStyle name="40% - Accent3 2 2 2 2 7" xfId="4965"/>
    <cellStyle name="40% - Accent3 2 2 2 2 7 2" xfId="13639"/>
    <cellStyle name="40% - Accent3 2 2 2 2 7 2 2" xfId="31165"/>
    <cellStyle name="40% - Accent3 2 2 2 2 7 3" xfId="19422"/>
    <cellStyle name="40% - Accent3 2 2 2 2 7 3 2" xfId="31166"/>
    <cellStyle name="40% - Accent3 2 2 2 2 7 4" xfId="31167"/>
    <cellStyle name="40% - Accent3 2 2 2 2 8" xfId="7857"/>
    <cellStyle name="40% - Accent3 2 2 2 2 8 2" xfId="31168"/>
    <cellStyle name="40% - Accent3 2 2 2 2 9" xfId="3226"/>
    <cellStyle name="40% - Accent3 2 2 2 2 9 2" xfId="31169"/>
    <cellStyle name="40% - Accent3 2 2 2 3" xfId="339"/>
    <cellStyle name="40% - Accent3 2 2 2 3 10" xfId="16535"/>
    <cellStyle name="40% - Accent3 2 2 2 3 10 2" xfId="31170"/>
    <cellStyle name="40% - Accent3 2 2 2 3 11" xfId="31171"/>
    <cellStyle name="40% - Accent3 2 2 2 3 2" xfId="340"/>
    <cellStyle name="40% - Accent3 2 2 2 3 2 2" xfId="2078"/>
    <cellStyle name="40% - Accent3 2 2 2 3 2 2 2" xfId="9564"/>
    <cellStyle name="40% - Accent3 2 2 2 3 2 2 2 2" xfId="15346"/>
    <cellStyle name="40% - Accent3 2 2 2 3 2 2 2 2 2" xfId="31172"/>
    <cellStyle name="40% - Accent3 2 2 2 3 2 2 2 3" xfId="21129"/>
    <cellStyle name="40% - Accent3 2 2 2 3 2 2 2 3 2" xfId="31173"/>
    <cellStyle name="40% - Accent3 2 2 2 3 2 2 2 4" xfId="31174"/>
    <cellStyle name="40% - Accent3 2 2 2 3 2 2 3" xfId="6673"/>
    <cellStyle name="40% - Accent3 2 2 2 3 2 2 3 2" xfId="31175"/>
    <cellStyle name="40% - Accent3 2 2 2 3 2 2 4" xfId="12455"/>
    <cellStyle name="40% - Accent3 2 2 2 3 2 2 4 2" xfId="31176"/>
    <cellStyle name="40% - Accent3 2 2 2 3 2 2 5" xfId="18238"/>
    <cellStyle name="40% - Accent3 2 2 2 3 2 2 5 2" xfId="31177"/>
    <cellStyle name="40% - Accent3 2 2 2 3 2 2 6" xfId="31178"/>
    <cellStyle name="40% - Accent3 2 2 2 3 2 3" xfId="4970"/>
    <cellStyle name="40% - Accent3 2 2 2 3 2 3 2" xfId="13644"/>
    <cellStyle name="40% - Accent3 2 2 2 3 2 3 2 2" xfId="31179"/>
    <cellStyle name="40% - Accent3 2 2 2 3 2 3 3" xfId="19427"/>
    <cellStyle name="40% - Accent3 2 2 2 3 2 3 3 2" xfId="31180"/>
    <cellStyle name="40% - Accent3 2 2 2 3 2 3 4" xfId="31181"/>
    <cellStyle name="40% - Accent3 2 2 2 3 2 4" xfId="7862"/>
    <cellStyle name="40% - Accent3 2 2 2 3 2 4 2" xfId="31182"/>
    <cellStyle name="40% - Accent3 2 2 2 3 2 5" xfId="3781"/>
    <cellStyle name="40% - Accent3 2 2 2 3 2 5 2" xfId="31183"/>
    <cellStyle name="40% - Accent3 2 2 2 3 2 6" xfId="10753"/>
    <cellStyle name="40% - Accent3 2 2 2 3 2 6 2" xfId="31184"/>
    <cellStyle name="40% - Accent3 2 2 2 3 2 7" xfId="16536"/>
    <cellStyle name="40% - Accent3 2 2 2 3 2 7 2" xfId="31185"/>
    <cellStyle name="40% - Accent3 2 2 2 3 2 8" xfId="31186"/>
    <cellStyle name="40% - Accent3 2 2 2 3 3" xfId="1047"/>
    <cellStyle name="40% - Accent3 2 2 2 3 3 2" xfId="2751"/>
    <cellStyle name="40% - Accent3 2 2 2 3 3 2 2" xfId="10237"/>
    <cellStyle name="40% - Accent3 2 2 2 3 3 2 2 2" xfId="16019"/>
    <cellStyle name="40% - Accent3 2 2 2 3 3 2 2 2 2" xfId="31187"/>
    <cellStyle name="40% - Accent3 2 2 2 3 3 2 2 3" xfId="21802"/>
    <cellStyle name="40% - Accent3 2 2 2 3 3 2 2 3 2" xfId="31188"/>
    <cellStyle name="40% - Accent3 2 2 2 3 3 2 2 4" xfId="31189"/>
    <cellStyle name="40% - Accent3 2 2 2 3 3 2 3" xfId="7346"/>
    <cellStyle name="40% - Accent3 2 2 2 3 3 2 3 2" xfId="31190"/>
    <cellStyle name="40% - Accent3 2 2 2 3 3 2 4" xfId="13128"/>
    <cellStyle name="40% - Accent3 2 2 2 3 3 2 4 2" xfId="31191"/>
    <cellStyle name="40% - Accent3 2 2 2 3 3 2 5" xfId="18911"/>
    <cellStyle name="40% - Accent3 2 2 2 3 3 2 5 2" xfId="31192"/>
    <cellStyle name="40% - Accent3 2 2 2 3 3 2 6" xfId="31193"/>
    <cellStyle name="40% - Accent3 2 2 2 3 3 3" xfId="5643"/>
    <cellStyle name="40% - Accent3 2 2 2 3 3 3 2" xfId="14317"/>
    <cellStyle name="40% - Accent3 2 2 2 3 3 3 2 2" xfId="31194"/>
    <cellStyle name="40% - Accent3 2 2 2 3 3 3 3" xfId="20100"/>
    <cellStyle name="40% - Accent3 2 2 2 3 3 3 3 2" xfId="31195"/>
    <cellStyle name="40% - Accent3 2 2 2 3 3 3 4" xfId="31196"/>
    <cellStyle name="40% - Accent3 2 2 2 3 3 4" xfId="8535"/>
    <cellStyle name="40% - Accent3 2 2 2 3 3 4 2" xfId="31197"/>
    <cellStyle name="40% - Accent3 2 2 2 3 3 5" xfId="4454"/>
    <cellStyle name="40% - Accent3 2 2 2 3 3 5 2" xfId="31198"/>
    <cellStyle name="40% - Accent3 2 2 2 3 3 6" xfId="11426"/>
    <cellStyle name="40% - Accent3 2 2 2 3 3 6 2" xfId="31199"/>
    <cellStyle name="40% - Accent3 2 2 2 3 3 7" xfId="17209"/>
    <cellStyle name="40% - Accent3 2 2 2 3 3 7 2" xfId="31200"/>
    <cellStyle name="40% - Accent3 2 2 2 3 3 8" xfId="31201"/>
    <cellStyle name="40% - Accent3 2 2 2 3 4" xfId="2077"/>
    <cellStyle name="40% - Accent3 2 2 2 3 4 2" xfId="6672"/>
    <cellStyle name="40% - Accent3 2 2 2 3 4 2 2" xfId="15345"/>
    <cellStyle name="40% - Accent3 2 2 2 3 4 2 2 2" xfId="31202"/>
    <cellStyle name="40% - Accent3 2 2 2 3 4 2 3" xfId="21128"/>
    <cellStyle name="40% - Accent3 2 2 2 3 4 2 3 2" xfId="31203"/>
    <cellStyle name="40% - Accent3 2 2 2 3 4 2 4" xfId="31204"/>
    <cellStyle name="40% - Accent3 2 2 2 3 4 3" xfId="9563"/>
    <cellStyle name="40% - Accent3 2 2 2 3 4 3 2" xfId="31205"/>
    <cellStyle name="40% - Accent3 2 2 2 3 4 4" xfId="3780"/>
    <cellStyle name="40% - Accent3 2 2 2 3 4 4 2" xfId="31206"/>
    <cellStyle name="40% - Accent3 2 2 2 3 4 5" xfId="12454"/>
    <cellStyle name="40% - Accent3 2 2 2 3 4 5 2" xfId="31207"/>
    <cellStyle name="40% - Accent3 2 2 2 3 4 6" xfId="18237"/>
    <cellStyle name="40% - Accent3 2 2 2 3 4 6 2" xfId="31208"/>
    <cellStyle name="40% - Accent3 2 2 2 3 4 7" xfId="31209"/>
    <cellStyle name="40% - Accent3 2 2 2 3 5" xfId="1525"/>
    <cellStyle name="40% - Accent3 2 2 2 3 5 2" xfId="9011"/>
    <cellStyle name="40% - Accent3 2 2 2 3 5 2 2" xfId="14793"/>
    <cellStyle name="40% - Accent3 2 2 2 3 5 2 2 2" xfId="31210"/>
    <cellStyle name="40% - Accent3 2 2 2 3 5 2 3" xfId="20576"/>
    <cellStyle name="40% - Accent3 2 2 2 3 5 2 3 2" xfId="31211"/>
    <cellStyle name="40% - Accent3 2 2 2 3 5 2 4" xfId="31212"/>
    <cellStyle name="40% - Accent3 2 2 2 3 5 3" xfId="6120"/>
    <cellStyle name="40% - Accent3 2 2 2 3 5 3 2" xfId="31213"/>
    <cellStyle name="40% - Accent3 2 2 2 3 5 4" xfId="11902"/>
    <cellStyle name="40% - Accent3 2 2 2 3 5 4 2" xfId="31214"/>
    <cellStyle name="40% - Accent3 2 2 2 3 5 5" xfId="17685"/>
    <cellStyle name="40% - Accent3 2 2 2 3 5 5 2" xfId="31215"/>
    <cellStyle name="40% - Accent3 2 2 2 3 5 6" xfId="31216"/>
    <cellStyle name="40% - Accent3 2 2 2 3 6" xfId="4969"/>
    <cellStyle name="40% - Accent3 2 2 2 3 6 2" xfId="13643"/>
    <cellStyle name="40% - Accent3 2 2 2 3 6 2 2" xfId="31217"/>
    <cellStyle name="40% - Accent3 2 2 2 3 6 3" xfId="19426"/>
    <cellStyle name="40% - Accent3 2 2 2 3 6 3 2" xfId="31218"/>
    <cellStyle name="40% - Accent3 2 2 2 3 6 4" xfId="31219"/>
    <cellStyle name="40% - Accent3 2 2 2 3 7" xfId="7861"/>
    <cellStyle name="40% - Accent3 2 2 2 3 7 2" xfId="31220"/>
    <cellStyle name="40% - Accent3 2 2 2 3 8" xfId="3228"/>
    <cellStyle name="40% - Accent3 2 2 2 3 8 2" xfId="31221"/>
    <cellStyle name="40% - Accent3 2 2 2 3 9" xfId="10752"/>
    <cellStyle name="40% - Accent3 2 2 2 3 9 2" xfId="31222"/>
    <cellStyle name="40% - Accent3 2 2 2 4" xfId="341"/>
    <cellStyle name="40% - Accent3 2 2 2 4 10" xfId="16537"/>
    <cellStyle name="40% - Accent3 2 2 2 4 10 2" xfId="31223"/>
    <cellStyle name="40% - Accent3 2 2 2 4 11" xfId="31224"/>
    <cellStyle name="40% - Accent3 2 2 2 4 2" xfId="342"/>
    <cellStyle name="40% - Accent3 2 2 2 4 2 2" xfId="2080"/>
    <cellStyle name="40% - Accent3 2 2 2 4 2 2 2" xfId="9566"/>
    <cellStyle name="40% - Accent3 2 2 2 4 2 2 2 2" xfId="15348"/>
    <cellStyle name="40% - Accent3 2 2 2 4 2 2 2 2 2" xfId="31225"/>
    <cellStyle name="40% - Accent3 2 2 2 4 2 2 2 3" xfId="21131"/>
    <cellStyle name="40% - Accent3 2 2 2 4 2 2 2 3 2" xfId="31226"/>
    <cellStyle name="40% - Accent3 2 2 2 4 2 2 2 4" xfId="31227"/>
    <cellStyle name="40% - Accent3 2 2 2 4 2 2 3" xfId="6675"/>
    <cellStyle name="40% - Accent3 2 2 2 4 2 2 3 2" xfId="31228"/>
    <cellStyle name="40% - Accent3 2 2 2 4 2 2 4" xfId="12457"/>
    <cellStyle name="40% - Accent3 2 2 2 4 2 2 4 2" xfId="31229"/>
    <cellStyle name="40% - Accent3 2 2 2 4 2 2 5" xfId="18240"/>
    <cellStyle name="40% - Accent3 2 2 2 4 2 2 5 2" xfId="31230"/>
    <cellStyle name="40% - Accent3 2 2 2 4 2 2 6" xfId="31231"/>
    <cellStyle name="40% - Accent3 2 2 2 4 2 3" xfId="4972"/>
    <cellStyle name="40% - Accent3 2 2 2 4 2 3 2" xfId="13646"/>
    <cellStyle name="40% - Accent3 2 2 2 4 2 3 2 2" xfId="31232"/>
    <cellStyle name="40% - Accent3 2 2 2 4 2 3 3" xfId="19429"/>
    <cellStyle name="40% - Accent3 2 2 2 4 2 3 3 2" xfId="31233"/>
    <cellStyle name="40% - Accent3 2 2 2 4 2 3 4" xfId="31234"/>
    <cellStyle name="40% - Accent3 2 2 2 4 2 4" xfId="7864"/>
    <cellStyle name="40% - Accent3 2 2 2 4 2 4 2" xfId="31235"/>
    <cellStyle name="40% - Accent3 2 2 2 4 2 5" xfId="3783"/>
    <cellStyle name="40% - Accent3 2 2 2 4 2 5 2" xfId="31236"/>
    <cellStyle name="40% - Accent3 2 2 2 4 2 6" xfId="10755"/>
    <cellStyle name="40% - Accent3 2 2 2 4 2 6 2" xfId="31237"/>
    <cellStyle name="40% - Accent3 2 2 2 4 2 7" xfId="16538"/>
    <cellStyle name="40% - Accent3 2 2 2 4 2 7 2" xfId="31238"/>
    <cellStyle name="40% - Accent3 2 2 2 4 2 8" xfId="31239"/>
    <cellStyle name="40% - Accent3 2 2 2 4 3" xfId="1048"/>
    <cellStyle name="40% - Accent3 2 2 2 4 3 2" xfId="2752"/>
    <cellStyle name="40% - Accent3 2 2 2 4 3 2 2" xfId="10238"/>
    <cellStyle name="40% - Accent3 2 2 2 4 3 2 2 2" xfId="16020"/>
    <cellStyle name="40% - Accent3 2 2 2 4 3 2 2 2 2" xfId="31240"/>
    <cellStyle name="40% - Accent3 2 2 2 4 3 2 2 3" xfId="21803"/>
    <cellStyle name="40% - Accent3 2 2 2 4 3 2 2 3 2" xfId="31241"/>
    <cellStyle name="40% - Accent3 2 2 2 4 3 2 2 4" xfId="31242"/>
    <cellStyle name="40% - Accent3 2 2 2 4 3 2 3" xfId="7347"/>
    <cellStyle name="40% - Accent3 2 2 2 4 3 2 3 2" xfId="31243"/>
    <cellStyle name="40% - Accent3 2 2 2 4 3 2 4" xfId="13129"/>
    <cellStyle name="40% - Accent3 2 2 2 4 3 2 4 2" xfId="31244"/>
    <cellStyle name="40% - Accent3 2 2 2 4 3 2 5" xfId="18912"/>
    <cellStyle name="40% - Accent3 2 2 2 4 3 2 5 2" xfId="31245"/>
    <cellStyle name="40% - Accent3 2 2 2 4 3 2 6" xfId="31246"/>
    <cellStyle name="40% - Accent3 2 2 2 4 3 3" xfId="5644"/>
    <cellStyle name="40% - Accent3 2 2 2 4 3 3 2" xfId="14318"/>
    <cellStyle name="40% - Accent3 2 2 2 4 3 3 2 2" xfId="31247"/>
    <cellStyle name="40% - Accent3 2 2 2 4 3 3 3" xfId="20101"/>
    <cellStyle name="40% - Accent3 2 2 2 4 3 3 3 2" xfId="31248"/>
    <cellStyle name="40% - Accent3 2 2 2 4 3 3 4" xfId="31249"/>
    <cellStyle name="40% - Accent3 2 2 2 4 3 4" xfId="8536"/>
    <cellStyle name="40% - Accent3 2 2 2 4 3 4 2" xfId="31250"/>
    <cellStyle name="40% - Accent3 2 2 2 4 3 5" xfId="4455"/>
    <cellStyle name="40% - Accent3 2 2 2 4 3 5 2" xfId="31251"/>
    <cellStyle name="40% - Accent3 2 2 2 4 3 6" xfId="11427"/>
    <cellStyle name="40% - Accent3 2 2 2 4 3 6 2" xfId="31252"/>
    <cellStyle name="40% - Accent3 2 2 2 4 3 7" xfId="17210"/>
    <cellStyle name="40% - Accent3 2 2 2 4 3 7 2" xfId="31253"/>
    <cellStyle name="40% - Accent3 2 2 2 4 3 8" xfId="31254"/>
    <cellStyle name="40% - Accent3 2 2 2 4 4" xfId="2079"/>
    <cellStyle name="40% - Accent3 2 2 2 4 4 2" xfId="6674"/>
    <cellStyle name="40% - Accent3 2 2 2 4 4 2 2" xfId="15347"/>
    <cellStyle name="40% - Accent3 2 2 2 4 4 2 2 2" xfId="31255"/>
    <cellStyle name="40% - Accent3 2 2 2 4 4 2 3" xfId="21130"/>
    <cellStyle name="40% - Accent3 2 2 2 4 4 2 3 2" xfId="31256"/>
    <cellStyle name="40% - Accent3 2 2 2 4 4 2 4" xfId="31257"/>
    <cellStyle name="40% - Accent3 2 2 2 4 4 3" xfId="9565"/>
    <cellStyle name="40% - Accent3 2 2 2 4 4 3 2" xfId="31258"/>
    <cellStyle name="40% - Accent3 2 2 2 4 4 4" xfId="3782"/>
    <cellStyle name="40% - Accent3 2 2 2 4 4 4 2" xfId="31259"/>
    <cellStyle name="40% - Accent3 2 2 2 4 4 5" xfId="12456"/>
    <cellStyle name="40% - Accent3 2 2 2 4 4 5 2" xfId="31260"/>
    <cellStyle name="40% - Accent3 2 2 2 4 4 6" xfId="18239"/>
    <cellStyle name="40% - Accent3 2 2 2 4 4 6 2" xfId="31261"/>
    <cellStyle name="40% - Accent3 2 2 2 4 4 7" xfId="31262"/>
    <cellStyle name="40% - Accent3 2 2 2 4 5" xfId="1526"/>
    <cellStyle name="40% - Accent3 2 2 2 4 5 2" xfId="9012"/>
    <cellStyle name="40% - Accent3 2 2 2 4 5 2 2" xfId="14794"/>
    <cellStyle name="40% - Accent3 2 2 2 4 5 2 2 2" xfId="31263"/>
    <cellStyle name="40% - Accent3 2 2 2 4 5 2 3" xfId="20577"/>
    <cellStyle name="40% - Accent3 2 2 2 4 5 2 3 2" xfId="31264"/>
    <cellStyle name="40% - Accent3 2 2 2 4 5 2 4" xfId="31265"/>
    <cellStyle name="40% - Accent3 2 2 2 4 5 3" xfId="6121"/>
    <cellStyle name="40% - Accent3 2 2 2 4 5 3 2" xfId="31266"/>
    <cellStyle name="40% - Accent3 2 2 2 4 5 4" xfId="11903"/>
    <cellStyle name="40% - Accent3 2 2 2 4 5 4 2" xfId="31267"/>
    <cellStyle name="40% - Accent3 2 2 2 4 5 5" xfId="17686"/>
    <cellStyle name="40% - Accent3 2 2 2 4 5 5 2" xfId="31268"/>
    <cellStyle name="40% - Accent3 2 2 2 4 5 6" xfId="31269"/>
    <cellStyle name="40% - Accent3 2 2 2 4 6" xfId="4971"/>
    <cellStyle name="40% - Accent3 2 2 2 4 6 2" xfId="13645"/>
    <cellStyle name="40% - Accent3 2 2 2 4 6 2 2" xfId="31270"/>
    <cellStyle name="40% - Accent3 2 2 2 4 6 3" xfId="19428"/>
    <cellStyle name="40% - Accent3 2 2 2 4 6 3 2" xfId="31271"/>
    <cellStyle name="40% - Accent3 2 2 2 4 6 4" xfId="31272"/>
    <cellStyle name="40% - Accent3 2 2 2 4 7" xfId="7863"/>
    <cellStyle name="40% - Accent3 2 2 2 4 7 2" xfId="31273"/>
    <cellStyle name="40% - Accent3 2 2 2 4 8" xfId="3229"/>
    <cellStyle name="40% - Accent3 2 2 2 4 8 2" xfId="31274"/>
    <cellStyle name="40% - Accent3 2 2 2 4 9" xfId="10754"/>
    <cellStyle name="40% - Accent3 2 2 2 4 9 2" xfId="31275"/>
    <cellStyle name="40% - Accent3 2 2 2 5" xfId="343"/>
    <cellStyle name="40% - Accent3 2 2 2 5 2" xfId="2081"/>
    <cellStyle name="40% - Accent3 2 2 2 5 2 2" xfId="6676"/>
    <cellStyle name="40% - Accent3 2 2 2 5 2 2 2" xfId="15349"/>
    <cellStyle name="40% - Accent3 2 2 2 5 2 2 2 2" xfId="31276"/>
    <cellStyle name="40% - Accent3 2 2 2 5 2 2 3" xfId="21132"/>
    <cellStyle name="40% - Accent3 2 2 2 5 2 2 3 2" xfId="31277"/>
    <cellStyle name="40% - Accent3 2 2 2 5 2 2 4" xfId="31278"/>
    <cellStyle name="40% - Accent3 2 2 2 5 2 3" xfId="9567"/>
    <cellStyle name="40% - Accent3 2 2 2 5 2 3 2" xfId="31279"/>
    <cellStyle name="40% - Accent3 2 2 2 5 2 4" xfId="3784"/>
    <cellStyle name="40% - Accent3 2 2 2 5 2 4 2" xfId="31280"/>
    <cellStyle name="40% - Accent3 2 2 2 5 2 5" xfId="12458"/>
    <cellStyle name="40% - Accent3 2 2 2 5 2 5 2" xfId="31281"/>
    <cellStyle name="40% - Accent3 2 2 2 5 2 6" xfId="18241"/>
    <cellStyle name="40% - Accent3 2 2 2 5 2 6 2" xfId="31282"/>
    <cellStyle name="40% - Accent3 2 2 2 5 2 7" xfId="31283"/>
    <cellStyle name="40% - Accent3 2 2 2 5 3" xfId="1522"/>
    <cellStyle name="40% - Accent3 2 2 2 5 3 2" xfId="9008"/>
    <cellStyle name="40% - Accent3 2 2 2 5 3 2 2" xfId="14790"/>
    <cellStyle name="40% - Accent3 2 2 2 5 3 2 2 2" xfId="31284"/>
    <cellStyle name="40% - Accent3 2 2 2 5 3 2 3" xfId="20573"/>
    <cellStyle name="40% - Accent3 2 2 2 5 3 2 3 2" xfId="31285"/>
    <cellStyle name="40% - Accent3 2 2 2 5 3 2 4" xfId="31286"/>
    <cellStyle name="40% - Accent3 2 2 2 5 3 3" xfId="6117"/>
    <cellStyle name="40% - Accent3 2 2 2 5 3 3 2" xfId="31287"/>
    <cellStyle name="40% - Accent3 2 2 2 5 3 4" xfId="11899"/>
    <cellStyle name="40% - Accent3 2 2 2 5 3 4 2" xfId="31288"/>
    <cellStyle name="40% - Accent3 2 2 2 5 3 5" xfId="17682"/>
    <cellStyle name="40% - Accent3 2 2 2 5 3 5 2" xfId="31289"/>
    <cellStyle name="40% - Accent3 2 2 2 5 3 6" xfId="31290"/>
    <cellStyle name="40% - Accent3 2 2 2 5 4" xfId="4973"/>
    <cellStyle name="40% - Accent3 2 2 2 5 4 2" xfId="13647"/>
    <cellStyle name="40% - Accent3 2 2 2 5 4 2 2" xfId="31291"/>
    <cellStyle name="40% - Accent3 2 2 2 5 4 3" xfId="19430"/>
    <cellStyle name="40% - Accent3 2 2 2 5 4 3 2" xfId="31292"/>
    <cellStyle name="40% - Accent3 2 2 2 5 4 4" xfId="31293"/>
    <cellStyle name="40% - Accent3 2 2 2 5 5" xfId="7865"/>
    <cellStyle name="40% - Accent3 2 2 2 5 5 2" xfId="31294"/>
    <cellStyle name="40% - Accent3 2 2 2 5 6" xfId="3225"/>
    <cellStyle name="40% - Accent3 2 2 2 5 6 2" xfId="31295"/>
    <cellStyle name="40% - Accent3 2 2 2 5 7" xfId="10756"/>
    <cellStyle name="40% - Accent3 2 2 2 5 7 2" xfId="31296"/>
    <cellStyle name="40% - Accent3 2 2 2 5 8" xfId="16539"/>
    <cellStyle name="40% - Accent3 2 2 2 5 8 2" xfId="31297"/>
    <cellStyle name="40% - Accent3 2 2 2 5 9" xfId="31298"/>
    <cellStyle name="40% - Accent3 2 2 2 6" xfId="908"/>
    <cellStyle name="40% - Accent3 2 2 2 6 2" xfId="2614"/>
    <cellStyle name="40% - Accent3 2 2 2 6 2 2" xfId="10100"/>
    <cellStyle name="40% - Accent3 2 2 2 6 2 2 2" xfId="15882"/>
    <cellStyle name="40% - Accent3 2 2 2 6 2 2 2 2" xfId="31299"/>
    <cellStyle name="40% - Accent3 2 2 2 6 2 2 3" xfId="21665"/>
    <cellStyle name="40% - Accent3 2 2 2 6 2 2 3 2" xfId="31300"/>
    <cellStyle name="40% - Accent3 2 2 2 6 2 2 4" xfId="31301"/>
    <cellStyle name="40% - Accent3 2 2 2 6 2 3" xfId="7209"/>
    <cellStyle name="40% - Accent3 2 2 2 6 2 3 2" xfId="31302"/>
    <cellStyle name="40% - Accent3 2 2 2 6 2 4" xfId="12991"/>
    <cellStyle name="40% - Accent3 2 2 2 6 2 4 2" xfId="31303"/>
    <cellStyle name="40% - Accent3 2 2 2 6 2 5" xfId="18774"/>
    <cellStyle name="40% - Accent3 2 2 2 6 2 5 2" xfId="31304"/>
    <cellStyle name="40% - Accent3 2 2 2 6 2 6" xfId="31305"/>
    <cellStyle name="40% - Accent3 2 2 2 6 3" xfId="5506"/>
    <cellStyle name="40% - Accent3 2 2 2 6 3 2" xfId="14180"/>
    <cellStyle name="40% - Accent3 2 2 2 6 3 2 2" xfId="31306"/>
    <cellStyle name="40% - Accent3 2 2 2 6 3 3" xfId="19963"/>
    <cellStyle name="40% - Accent3 2 2 2 6 3 3 2" xfId="31307"/>
    <cellStyle name="40% - Accent3 2 2 2 6 3 4" xfId="31308"/>
    <cellStyle name="40% - Accent3 2 2 2 6 4" xfId="8398"/>
    <cellStyle name="40% - Accent3 2 2 2 6 4 2" xfId="31309"/>
    <cellStyle name="40% - Accent3 2 2 2 6 5" xfId="4317"/>
    <cellStyle name="40% - Accent3 2 2 2 6 5 2" xfId="31310"/>
    <cellStyle name="40% - Accent3 2 2 2 6 6" xfId="11289"/>
    <cellStyle name="40% - Accent3 2 2 2 6 6 2" xfId="31311"/>
    <cellStyle name="40% - Accent3 2 2 2 6 7" xfId="17072"/>
    <cellStyle name="40% - Accent3 2 2 2 6 7 2" xfId="31312"/>
    <cellStyle name="40% - Accent3 2 2 2 6 8" xfId="31313"/>
    <cellStyle name="40% - Accent3 2 2 2 7" xfId="2072"/>
    <cellStyle name="40% - Accent3 2 2 2 7 2" xfId="6667"/>
    <cellStyle name="40% - Accent3 2 2 2 7 2 2" xfId="15340"/>
    <cellStyle name="40% - Accent3 2 2 2 7 2 2 2" xfId="31314"/>
    <cellStyle name="40% - Accent3 2 2 2 7 2 3" xfId="21123"/>
    <cellStyle name="40% - Accent3 2 2 2 7 2 3 2" xfId="31315"/>
    <cellStyle name="40% - Accent3 2 2 2 7 2 4" xfId="31316"/>
    <cellStyle name="40% - Accent3 2 2 2 7 3" xfId="9558"/>
    <cellStyle name="40% - Accent3 2 2 2 7 3 2" xfId="31317"/>
    <cellStyle name="40% - Accent3 2 2 2 7 4" xfId="3775"/>
    <cellStyle name="40% - Accent3 2 2 2 7 4 2" xfId="31318"/>
    <cellStyle name="40% - Accent3 2 2 2 7 5" xfId="12449"/>
    <cellStyle name="40% - Accent3 2 2 2 7 5 2" xfId="31319"/>
    <cellStyle name="40% - Accent3 2 2 2 7 6" xfId="18232"/>
    <cellStyle name="40% - Accent3 2 2 2 7 6 2" xfId="31320"/>
    <cellStyle name="40% - Accent3 2 2 2 7 7" xfId="31321"/>
    <cellStyle name="40% - Accent3 2 2 2 8" xfId="1316"/>
    <cellStyle name="40% - Accent3 2 2 2 8 2" xfId="8802"/>
    <cellStyle name="40% - Accent3 2 2 2 8 2 2" xfId="14584"/>
    <cellStyle name="40% - Accent3 2 2 2 8 2 2 2" xfId="31322"/>
    <cellStyle name="40% - Accent3 2 2 2 8 2 3" xfId="20367"/>
    <cellStyle name="40% - Accent3 2 2 2 8 2 3 2" xfId="31323"/>
    <cellStyle name="40% - Accent3 2 2 2 8 2 4" xfId="31324"/>
    <cellStyle name="40% - Accent3 2 2 2 8 3" xfId="5911"/>
    <cellStyle name="40% - Accent3 2 2 2 8 3 2" xfId="31325"/>
    <cellStyle name="40% - Accent3 2 2 2 8 4" xfId="11693"/>
    <cellStyle name="40% - Accent3 2 2 2 8 4 2" xfId="31326"/>
    <cellStyle name="40% - Accent3 2 2 2 8 5" xfId="17476"/>
    <cellStyle name="40% - Accent3 2 2 2 8 5 2" xfId="31327"/>
    <cellStyle name="40% - Accent3 2 2 2 8 6" xfId="31328"/>
    <cellStyle name="40% - Accent3 2 2 2 9" xfId="4964"/>
    <cellStyle name="40% - Accent3 2 2 2 9 2" xfId="13638"/>
    <cellStyle name="40% - Accent3 2 2 2 9 2 2" xfId="31329"/>
    <cellStyle name="40% - Accent3 2 2 2 9 3" xfId="19421"/>
    <cellStyle name="40% - Accent3 2 2 2 9 3 2" xfId="31330"/>
    <cellStyle name="40% - Accent3 2 2 2 9 4" xfId="31331"/>
    <cellStyle name="40% - Accent3 2 2 3" xfId="344"/>
    <cellStyle name="40% - Accent3 2 2 3 10" xfId="10757"/>
    <cellStyle name="40% - Accent3 2 2 3 10 2" xfId="31332"/>
    <cellStyle name="40% - Accent3 2 2 3 11" xfId="16540"/>
    <cellStyle name="40% - Accent3 2 2 3 11 2" xfId="31333"/>
    <cellStyle name="40% - Accent3 2 2 3 12" xfId="31334"/>
    <cellStyle name="40% - Accent3 2 2 3 2" xfId="345"/>
    <cellStyle name="40% - Accent3 2 2 3 2 10" xfId="16541"/>
    <cellStyle name="40% - Accent3 2 2 3 2 10 2" xfId="31335"/>
    <cellStyle name="40% - Accent3 2 2 3 2 11" xfId="31336"/>
    <cellStyle name="40% - Accent3 2 2 3 2 2" xfId="346"/>
    <cellStyle name="40% - Accent3 2 2 3 2 2 2" xfId="2084"/>
    <cellStyle name="40% - Accent3 2 2 3 2 2 2 2" xfId="9570"/>
    <cellStyle name="40% - Accent3 2 2 3 2 2 2 2 2" xfId="15352"/>
    <cellStyle name="40% - Accent3 2 2 3 2 2 2 2 2 2" xfId="31337"/>
    <cellStyle name="40% - Accent3 2 2 3 2 2 2 2 3" xfId="21135"/>
    <cellStyle name="40% - Accent3 2 2 3 2 2 2 2 3 2" xfId="31338"/>
    <cellStyle name="40% - Accent3 2 2 3 2 2 2 2 4" xfId="31339"/>
    <cellStyle name="40% - Accent3 2 2 3 2 2 2 3" xfId="6679"/>
    <cellStyle name="40% - Accent3 2 2 3 2 2 2 3 2" xfId="31340"/>
    <cellStyle name="40% - Accent3 2 2 3 2 2 2 4" xfId="12461"/>
    <cellStyle name="40% - Accent3 2 2 3 2 2 2 4 2" xfId="31341"/>
    <cellStyle name="40% - Accent3 2 2 3 2 2 2 5" xfId="18244"/>
    <cellStyle name="40% - Accent3 2 2 3 2 2 2 5 2" xfId="31342"/>
    <cellStyle name="40% - Accent3 2 2 3 2 2 2 6" xfId="31343"/>
    <cellStyle name="40% - Accent3 2 2 3 2 2 3" xfId="4976"/>
    <cellStyle name="40% - Accent3 2 2 3 2 2 3 2" xfId="13650"/>
    <cellStyle name="40% - Accent3 2 2 3 2 2 3 2 2" xfId="31344"/>
    <cellStyle name="40% - Accent3 2 2 3 2 2 3 3" xfId="19433"/>
    <cellStyle name="40% - Accent3 2 2 3 2 2 3 3 2" xfId="31345"/>
    <cellStyle name="40% - Accent3 2 2 3 2 2 3 4" xfId="31346"/>
    <cellStyle name="40% - Accent3 2 2 3 2 2 4" xfId="7868"/>
    <cellStyle name="40% - Accent3 2 2 3 2 2 4 2" xfId="31347"/>
    <cellStyle name="40% - Accent3 2 2 3 2 2 5" xfId="3787"/>
    <cellStyle name="40% - Accent3 2 2 3 2 2 5 2" xfId="31348"/>
    <cellStyle name="40% - Accent3 2 2 3 2 2 6" xfId="10759"/>
    <cellStyle name="40% - Accent3 2 2 3 2 2 6 2" xfId="31349"/>
    <cellStyle name="40% - Accent3 2 2 3 2 2 7" xfId="16542"/>
    <cellStyle name="40% - Accent3 2 2 3 2 2 7 2" xfId="31350"/>
    <cellStyle name="40% - Accent3 2 2 3 2 2 8" xfId="31351"/>
    <cellStyle name="40% - Accent3 2 2 3 2 3" xfId="1050"/>
    <cellStyle name="40% - Accent3 2 2 3 2 3 2" xfId="2754"/>
    <cellStyle name="40% - Accent3 2 2 3 2 3 2 2" xfId="10240"/>
    <cellStyle name="40% - Accent3 2 2 3 2 3 2 2 2" xfId="16022"/>
    <cellStyle name="40% - Accent3 2 2 3 2 3 2 2 2 2" xfId="31352"/>
    <cellStyle name="40% - Accent3 2 2 3 2 3 2 2 3" xfId="21805"/>
    <cellStyle name="40% - Accent3 2 2 3 2 3 2 2 3 2" xfId="31353"/>
    <cellStyle name="40% - Accent3 2 2 3 2 3 2 2 4" xfId="31354"/>
    <cellStyle name="40% - Accent3 2 2 3 2 3 2 3" xfId="7349"/>
    <cellStyle name="40% - Accent3 2 2 3 2 3 2 3 2" xfId="31355"/>
    <cellStyle name="40% - Accent3 2 2 3 2 3 2 4" xfId="13131"/>
    <cellStyle name="40% - Accent3 2 2 3 2 3 2 4 2" xfId="31356"/>
    <cellStyle name="40% - Accent3 2 2 3 2 3 2 5" xfId="18914"/>
    <cellStyle name="40% - Accent3 2 2 3 2 3 2 5 2" xfId="31357"/>
    <cellStyle name="40% - Accent3 2 2 3 2 3 2 6" xfId="31358"/>
    <cellStyle name="40% - Accent3 2 2 3 2 3 3" xfId="5646"/>
    <cellStyle name="40% - Accent3 2 2 3 2 3 3 2" xfId="14320"/>
    <cellStyle name="40% - Accent3 2 2 3 2 3 3 2 2" xfId="31359"/>
    <cellStyle name="40% - Accent3 2 2 3 2 3 3 3" xfId="20103"/>
    <cellStyle name="40% - Accent3 2 2 3 2 3 3 3 2" xfId="31360"/>
    <cellStyle name="40% - Accent3 2 2 3 2 3 3 4" xfId="31361"/>
    <cellStyle name="40% - Accent3 2 2 3 2 3 4" xfId="8538"/>
    <cellStyle name="40% - Accent3 2 2 3 2 3 4 2" xfId="31362"/>
    <cellStyle name="40% - Accent3 2 2 3 2 3 5" xfId="4457"/>
    <cellStyle name="40% - Accent3 2 2 3 2 3 5 2" xfId="31363"/>
    <cellStyle name="40% - Accent3 2 2 3 2 3 6" xfId="11429"/>
    <cellStyle name="40% - Accent3 2 2 3 2 3 6 2" xfId="31364"/>
    <cellStyle name="40% - Accent3 2 2 3 2 3 7" xfId="17212"/>
    <cellStyle name="40% - Accent3 2 2 3 2 3 7 2" xfId="31365"/>
    <cellStyle name="40% - Accent3 2 2 3 2 3 8" xfId="31366"/>
    <cellStyle name="40% - Accent3 2 2 3 2 4" xfId="2083"/>
    <cellStyle name="40% - Accent3 2 2 3 2 4 2" xfId="6678"/>
    <cellStyle name="40% - Accent3 2 2 3 2 4 2 2" xfId="15351"/>
    <cellStyle name="40% - Accent3 2 2 3 2 4 2 2 2" xfId="31367"/>
    <cellStyle name="40% - Accent3 2 2 3 2 4 2 3" xfId="21134"/>
    <cellStyle name="40% - Accent3 2 2 3 2 4 2 3 2" xfId="31368"/>
    <cellStyle name="40% - Accent3 2 2 3 2 4 2 4" xfId="31369"/>
    <cellStyle name="40% - Accent3 2 2 3 2 4 3" xfId="9569"/>
    <cellStyle name="40% - Accent3 2 2 3 2 4 3 2" xfId="31370"/>
    <cellStyle name="40% - Accent3 2 2 3 2 4 4" xfId="3786"/>
    <cellStyle name="40% - Accent3 2 2 3 2 4 4 2" xfId="31371"/>
    <cellStyle name="40% - Accent3 2 2 3 2 4 5" xfId="12460"/>
    <cellStyle name="40% - Accent3 2 2 3 2 4 5 2" xfId="31372"/>
    <cellStyle name="40% - Accent3 2 2 3 2 4 6" xfId="18243"/>
    <cellStyle name="40% - Accent3 2 2 3 2 4 6 2" xfId="31373"/>
    <cellStyle name="40% - Accent3 2 2 3 2 4 7" xfId="31374"/>
    <cellStyle name="40% - Accent3 2 2 3 2 5" xfId="1528"/>
    <cellStyle name="40% - Accent3 2 2 3 2 5 2" xfId="9014"/>
    <cellStyle name="40% - Accent3 2 2 3 2 5 2 2" xfId="14796"/>
    <cellStyle name="40% - Accent3 2 2 3 2 5 2 2 2" xfId="31375"/>
    <cellStyle name="40% - Accent3 2 2 3 2 5 2 3" xfId="20579"/>
    <cellStyle name="40% - Accent3 2 2 3 2 5 2 3 2" xfId="31376"/>
    <cellStyle name="40% - Accent3 2 2 3 2 5 2 4" xfId="31377"/>
    <cellStyle name="40% - Accent3 2 2 3 2 5 3" xfId="6123"/>
    <cellStyle name="40% - Accent3 2 2 3 2 5 3 2" xfId="31378"/>
    <cellStyle name="40% - Accent3 2 2 3 2 5 4" xfId="11905"/>
    <cellStyle name="40% - Accent3 2 2 3 2 5 4 2" xfId="31379"/>
    <cellStyle name="40% - Accent3 2 2 3 2 5 5" xfId="17688"/>
    <cellStyle name="40% - Accent3 2 2 3 2 5 5 2" xfId="31380"/>
    <cellStyle name="40% - Accent3 2 2 3 2 5 6" xfId="31381"/>
    <cellStyle name="40% - Accent3 2 2 3 2 6" xfId="4975"/>
    <cellStyle name="40% - Accent3 2 2 3 2 6 2" xfId="13649"/>
    <cellStyle name="40% - Accent3 2 2 3 2 6 2 2" xfId="31382"/>
    <cellStyle name="40% - Accent3 2 2 3 2 6 3" xfId="19432"/>
    <cellStyle name="40% - Accent3 2 2 3 2 6 3 2" xfId="31383"/>
    <cellStyle name="40% - Accent3 2 2 3 2 6 4" xfId="31384"/>
    <cellStyle name="40% - Accent3 2 2 3 2 7" xfId="7867"/>
    <cellStyle name="40% - Accent3 2 2 3 2 7 2" xfId="31385"/>
    <cellStyle name="40% - Accent3 2 2 3 2 8" xfId="3231"/>
    <cellStyle name="40% - Accent3 2 2 3 2 8 2" xfId="31386"/>
    <cellStyle name="40% - Accent3 2 2 3 2 9" xfId="10758"/>
    <cellStyle name="40% - Accent3 2 2 3 2 9 2" xfId="31387"/>
    <cellStyle name="40% - Accent3 2 2 3 3" xfId="347"/>
    <cellStyle name="40% - Accent3 2 2 3 3 2" xfId="2085"/>
    <cellStyle name="40% - Accent3 2 2 3 3 2 2" xfId="9571"/>
    <cellStyle name="40% - Accent3 2 2 3 3 2 2 2" xfId="15353"/>
    <cellStyle name="40% - Accent3 2 2 3 3 2 2 2 2" xfId="31388"/>
    <cellStyle name="40% - Accent3 2 2 3 3 2 2 3" xfId="21136"/>
    <cellStyle name="40% - Accent3 2 2 3 3 2 2 3 2" xfId="31389"/>
    <cellStyle name="40% - Accent3 2 2 3 3 2 2 4" xfId="31390"/>
    <cellStyle name="40% - Accent3 2 2 3 3 2 3" xfId="6680"/>
    <cellStyle name="40% - Accent3 2 2 3 3 2 3 2" xfId="31391"/>
    <cellStyle name="40% - Accent3 2 2 3 3 2 4" xfId="12462"/>
    <cellStyle name="40% - Accent3 2 2 3 3 2 4 2" xfId="31392"/>
    <cellStyle name="40% - Accent3 2 2 3 3 2 5" xfId="18245"/>
    <cellStyle name="40% - Accent3 2 2 3 3 2 5 2" xfId="31393"/>
    <cellStyle name="40% - Accent3 2 2 3 3 2 6" xfId="31394"/>
    <cellStyle name="40% - Accent3 2 2 3 3 3" xfId="4977"/>
    <cellStyle name="40% - Accent3 2 2 3 3 3 2" xfId="13651"/>
    <cellStyle name="40% - Accent3 2 2 3 3 3 2 2" xfId="31395"/>
    <cellStyle name="40% - Accent3 2 2 3 3 3 3" xfId="19434"/>
    <cellStyle name="40% - Accent3 2 2 3 3 3 3 2" xfId="31396"/>
    <cellStyle name="40% - Accent3 2 2 3 3 3 4" xfId="31397"/>
    <cellStyle name="40% - Accent3 2 2 3 3 4" xfId="7869"/>
    <cellStyle name="40% - Accent3 2 2 3 3 4 2" xfId="31398"/>
    <cellStyle name="40% - Accent3 2 2 3 3 5" xfId="3788"/>
    <cellStyle name="40% - Accent3 2 2 3 3 5 2" xfId="31399"/>
    <cellStyle name="40% - Accent3 2 2 3 3 6" xfId="10760"/>
    <cellStyle name="40% - Accent3 2 2 3 3 6 2" xfId="31400"/>
    <cellStyle name="40% - Accent3 2 2 3 3 7" xfId="16543"/>
    <cellStyle name="40% - Accent3 2 2 3 3 7 2" xfId="31401"/>
    <cellStyle name="40% - Accent3 2 2 3 3 8" xfId="31402"/>
    <cellStyle name="40% - Accent3 2 2 3 4" xfId="1049"/>
    <cellStyle name="40% - Accent3 2 2 3 4 2" xfId="2753"/>
    <cellStyle name="40% - Accent3 2 2 3 4 2 2" xfId="10239"/>
    <cellStyle name="40% - Accent3 2 2 3 4 2 2 2" xfId="16021"/>
    <cellStyle name="40% - Accent3 2 2 3 4 2 2 2 2" xfId="31403"/>
    <cellStyle name="40% - Accent3 2 2 3 4 2 2 3" xfId="21804"/>
    <cellStyle name="40% - Accent3 2 2 3 4 2 2 3 2" xfId="31404"/>
    <cellStyle name="40% - Accent3 2 2 3 4 2 2 4" xfId="31405"/>
    <cellStyle name="40% - Accent3 2 2 3 4 2 3" xfId="7348"/>
    <cellStyle name="40% - Accent3 2 2 3 4 2 3 2" xfId="31406"/>
    <cellStyle name="40% - Accent3 2 2 3 4 2 4" xfId="13130"/>
    <cellStyle name="40% - Accent3 2 2 3 4 2 4 2" xfId="31407"/>
    <cellStyle name="40% - Accent3 2 2 3 4 2 5" xfId="18913"/>
    <cellStyle name="40% - Accent3 2 2 3 4 2 5 2" xfId="31408"/>
    <cellStyle name="40% - Accent3 2 2 3 4 2 6" xfId="31409"/>
    <cellStyle name="40% - Accent3 2 2 3 4 3" xfId="5645"/>
    <cellStyle name="40% - Accent3 2 2 3 4 3 2" xfId="14319"/>
    <cellStyle name="40% - Accent3 2 2 3 4 3 2 2" xfId="31410"/>
    <cellStyle name="40% - Accent3 2 2 3 4 3 3" xfId="20102"/>
    <cellStyle name="40% - Accent3 2 2 3 4 3 3 2" xfId="31411"/>
    <cellStyle name="40% - Accent3 2 2 3 4 3 4" xfId="31412"/>
    <cellStyle name="40% - Accent3 2 2 3 4 4" xfId="8537"/>
    <cellStyle name="40% - Accent3 2 2 3 4 4 2" xfId="31413"/>
    <cellStyle name="40% - Accent3 2 2 3 4 5" xfId="4456"/>
    <cellStyle name="40% - Accent3 2 2 3 4 5 2" xfId="31414"/>
    <cellStyle name="40% - Accent3 2 2 3 4 6" xfId="11428"/>
    <cellStyle name="40% - Accent3 2 2 3 4 6 2" xfId="31415"/>
    <cellStyle name="40% - Accent3 2 2 3 4 7" xfId="17211"/>
    <cellStyle name="40% - Accent3 2 2 3 4 7 2" xfId="31416"/>
    <cellStyle name="40% - Accent3 2 2 3 4 8" xfId="31417"/>
    <cellStyle name="40% - Accent3 2 2 3 5" xfId="2082"/>
    <cellStyle name="40% - Accent3 2 2 3 5 2" xfId="6677"/>
    <cellStyle name="40% - Accent3 2 2 3 5 2 2" xfId="15350"/>
    <cellStyle name="40% - Accent3 2 2 3 5 2 2 2" xfId="31418"/>
    <cellStyle name="40% - Accent3 2 2 3 5 2 3" xfId="21133"/>
    <cellStyle name="40% - Accent3 2 2 3 5 2 3 2" xfId="31419"/>
    <cellStyle name="40% - Accent3 2 2 3 5 2 4" xfId="31420"/>
    <cellStyle name="40% - Accent3 2 2 3 5 3" xfId="9568"/>
    <cellStyle name="40% - Accent3 2 2 3 5 3 2" xfId="31421"/>
    <cellStyle name="40% - Accent3 2 2 3 5 4" xfId="3785"/>
    <cellStyle name="40% - Accent3 2 2 3 5 4 2" xfId="31422"/>
    <cellStyle name="40% - Accent3 2 2 3 5 5" xfId="12459"/>
    <cellStyle name="40% - Accent3 2 2 3 5 5 2" xfId="31423"/>
    <cellStyle name="40% - Accent3 2 2 3 5 6" xfId="18242"/>
    <cellStyle name="40% - Accent3 2 2 3 5 6 2" xfId="31424"/>
    <cellStyle name="40% - Accent3 2 2 3 5 7" xfId="31425"/>
    <cellStyle name="40% - Accent3 2 2 3 6" xfId="1527"/>
    <cellStyle name="40% - Accent3 2 2 3 6 2" xfId="9013"/>
    <cellStyle name="40% - Accent3 2 2 3 6 2 2" xfId="14795"/>
    <cellStyle name="40% - Accent3 2 2 3 6 2 2 2" xfId="31426"/>
    <cellStyle name="40% - Accent3 2 2 3 6 2 3" xfId="20578"/>
    <cellStyle name="40% - Accent3 2 2 3 6 2 3 2" xfId="31427"/>
    <cellStyle name="40% - Accent3 2 2 3 6 2 4" xfId="31428"/>
    <cellStyle name="40% - Accent3 2 2 3 6 3" xfId="6122"/>
    <cellStyle name="40% - Accent3 2 2 3 6 3 2" xfId="31429"/>
    <cellStyle name="40% - Accent3 2 2 3 6 4" xfId="11904"/>
    <cellStyle name="40% - Accent3 2 2 3 6 4 2" xfId="31430"/>
    <cellStyle name="40% - Accent3 2 2 3 6 5" xfId="17687"/>
    <cellStyle name="40% - Accent3 2 2 3 6 5 2" xfId="31431"/>
    <cellStyle name="40% - Accent3 2 2 3 6 6" xfId="31432"/>
    <cellStyle name="40% - Accent3 2 2 3 7" xfId="4974"/>
    <cellStyle name="40% - Accent3 2 2 3 7 2" xfId="13648"/>
    <cellStyle name="40% - Accent3 2 2 3 7 2 2" xfId="31433"/>
    <cellStyle name="40% - Accent3 2 2 3 7 3" xfId="19431"/>
    <cellStyle name="40% - Accent3 2 2 3 7 3 2" xfId="31434"/>
    <cellStyle name="40% - Accent3 2 2 3 7 4" xfId="31435"/>
    <cellStyle name="40% - Accent3 2 2 3 8" xfId="7866"/>
    <cellStyle name="40% - Accent3 2 2 3 8 2" xfId="31436"/>
    <cellStyle name="40% - Accent3 2 2 3 9" xfId="3230"/>
    <cellStyle name="40% - Accent3 2 2 3 9 2" xfId="31437"/>
    <cellStyle name="40% - Accent3 2 2 4" xfId="348"/>
    <cellStyle name="40% - Accent3 2 2 4 10" xfId="16544"/>
    <cellStyle name="40% - Accent3 2 2 4 10 2" xfId="31438"/>
    <cellStyle name="40% - Accent3 2 2 4 11" xfId="31439"/>
    <cellStyle name="40% - Accent3 2 2 4 2" xfId="349"/>
    <cellStyle name="40% - Accent3 2 2 4 2 2" xfId="2087"/>
    <cellStyle name="40% - Accent3 2 2 4 2 2 2" xfId="9573"/>
    <cellStyle name="40% - Accent3 2 2 4 2 2 2 2" xfId="15355"/>
    <cellStyle name="40% - Accent3 2 2 4 2 2 2 2 2" xfId="31440"/>
    <cellStyle name="40% - Accent3 2 2 4 2 2 2 3" xfId="21138"/>
    <cellStyle name="40% - Accent3 2 2 4 2 2 2 3 2" xfId="31441"/>
    <cellStyle name="40% - Accent3 2 2 4 2 2 2 4" xfId="31442"/>
    <cellStyle name="40% - Accent3 2 2 4 2 2 3" xfId="6682"/>
    <cellStyle name="40% - Accent3 2 2 4 2 2 3 2" xfId="31443"/>
    <cellStyle name="40% - Accent3 2 2 4 2 2 4" xfId="12464"/>
    <cellStyle name="40% - Accent3 2 2 4 2 2 4 2" xfId="31444"/>
    <cellStyle name="40% - Accent3 2 2 4 2 2 5" xfId="18247"/>
    <cellStyle name="40% - Accent3 2 2 4 2 2 5 2" xfId="31445"/>
    <cellStyle name="40% - Accent3 2 2 4 2 2 6" xfId="31446"/>
    <cellStyle name="40% - Accent3 2 2 4 2 3" xfId="4979"/>
    <cellStyle name="40% - Accent3 2 2 4 2 3 2" xfId="13653"/>
    <cellStyle name="40% - Accent3 2 2 4 2 3 2 2" xfId="31447"/>
    <cellStyle name="40% - Accent3 2 2 4 2 3 3" xfId="19436"/>
    <cellStyle name="40% - Accent3 2 2 4 2 3 3 2" xfId="31448"/>
    <cellStyle name="40% - Accent3 2 2 4 2 3 4" xfId="31449"/>
    <cellStyle name="40% - Accent3 2 2 4 2 4" xfId="7871"/>
    <cellStyle name="40% - Accent3 2 2 4 2 4 2" xfId="31450"/>
    <cellStyle name="40% - Accent3 2 2 4 2 5" xfId="3790"/>
    <cellStyle name="40% - Accent3 2 2 4 2 5 2" xfId="31451"/>
    <cellStyle name="40% - Accent3 2 2 4 2 6" xfId="10762"/>
    <cellStyle name="40% - Accent3 2 2 4 2 6 2" xfId="31452"/>
    <cellStyle name="40% - Accent3 2 2 4 2 7" xfId="16545"/>
    <cellStyle name="40% - Accent3 2 2 4 2 7 2" xfId="31453"/>
    <cellStyle name="40% - Accent3 2 2 4 2 8" xfId="31454"/>
    <cellStyle name="40% - Accent3 2 2 4 3" xfId="1051"/>
    <cellStyle name="40% - Accent3 2 2 4 3 2" xfId="2755"/>
    <cellStyle name="40% - Accent3 2 2 4 3 2 2" xfId="10241"/>
    <cellStyle name="40% - Accent3 2 2 4 3 2 2 2" xfId="16023"/>
    <cellStyle name="40% - Accent3 2 2 4 3 2 2 2 2" xfId="31455"/>
    <cellStyle name="40% - Accent3 2 2 4 3 2 2 3" xfId="21806"/>
    <cellStyle name="40% - Accent3 2 2 4 3 2 2 3 2" xfId="31456"/>
    <cellStyle name="40% - Accent3 2 2 4 3 2 2 4" xfId="31457"/>
    <cellStyle name="40% - Accent3 2 2 4 3 2 3" xfId="7350"/>
    <cellStyle name="40% - Accent3 2 2 4 3 2 3 2" xfId="31458"/>
    <cellStyle name="40% - Accent3 2 2 4 3 2 4" xfId="13132"/>
    <cellStyle name="40% - Accent3 2 2 4 3 2 4 2" xfId="31459"/>
    <cellStyle name="40% - Accent3 2 2 4 3 2 5" xfId="18915"/>
    <cellStyle name="40% - Accent3 2 2 4 3 2 5 2" xfId="31460"/>
    <cellStyle name="40% - Accent3 2 2 4 3 2 6" xfId="31461"/>
    <cellStyle name="40% - Accent3 2 2 4 3 3" xfId="5647"/>
    <cellStyle name="40% - Accent3 2 2 4 3 3 2" xfId="14321"/>
    <cellStyle name="40% - Accent3 2 2 4 3 3 2 2" xfId="31462"/>
    <cellStyle name="40% - Accent3 2 2 4 3 3 3" xfId="20104"/>
    <cellStyle name="40% - Accent3 2 2 4 3 3 3 2" xfId="31463"/>
    <cellStyle name="40% - Accent3 2 2 4 3 3 4" xfId="31464"/>
    <cellStyle name="40% - Accent3 2 2 4 3 4" xfId="8539"/>
    <cellStyle name="40% - Accent3 2 2 4 3 4 2" xfId="31465"/>
    <cellStyle name="40% - Accent3 2 2 4 3 5" xfId="4458"/>
    <cellStyle name="40% - Accent3 2 2 4 3 5 2" xfId="31466"/>
    <cellStyle name="40% - Accent3 2 2 4 3 6" xfId="11430"/>
    <cellStyle name="40% - Accent3 2 2 4 3 6 2" xfId="31467"/>
    <cellStyle name="40% - Accent3 2 2 4 3 7" xfId="17213"/>
    <cellStyle name="40% - Accent3 2 2 4 3 7 2" xfId="31468"/>
    <cellStyle name="40% - Accent3 2 2 4 3 8" xfId="31469"/>
    <cellStyle name="40% - Accent3 2 2 4 4" xfId="2086"/>
    <cellStyle name="40% - Accent3 2 2 4 4 2" xfId="6681"/>
    <cellStyle name="40% - Accent3 2 2 4 4 2 2" xfId="15354"/>
    <cellStyle name="40% - Accent3 2 2 4 4 2 2 2" xfId="31470"/>
    <cellStyle name="40% - Accent3 2 2 4 4 2 3" xfId="21137"/>
    <cellStyle name="40% - Accent3 2 2 4 4 2 3 2" xfId="31471"/>
    <cellStyle name="40% - Accent3 2 2 4 4 2 4" xfId="31472"/>
    <cellStyle name="40% - Accent3 2 2 4 4 3" xfId="9572"/>
    <cellStyle name="40% - Accent3 2 2 4 4 3 2" xfId="31473"/>
    <cellStyle name="40% - Accent3 2 2 4 4 4" xfId="3789"/>
    <cellStyle name="40% - Accent3 2 2 4 4 4 2" xfId="31474"/>
    <cellStyle name="40% - Accent3 2 2 4 4 5" xfId="12463"/>
    <cellStyle name="40% - Accent3 2 2 4 4 5 2" xfId="31475"/>
    <cellStyle name="40% - Accent3 2 2 4 4 6" xfId="18246"/>
    <cellStyle name="40% - Accent3 2 2 4 4 6 2" xfId="31476"/>
    <cellStyle name="40% - Accent3 2 2 4 4 7" xfId="31477"/>
    <cellStyle name="40% - Accent3 2 2 4 5" xfId="1529"/>
    <cellStyle name="40% - Accent3 2 2 4 5 2" xfId="9015"/>
    <cellStyle name="40% - Accent3 2 2 4 5 2 2" xfId="14797"/>
    <cellStyle name="40% - Accent3 2 2 4 5 2 2 2" xfId="31478"/>
    <cellStyle name="40% - Accent3 2 2 4 5 2 3" xfId="20580"/>
    <cellStyle name="40% - Accent3 2 2 4 5 2 3 2" xfId="31479"/>
    <cellStyle name="40% - Accent3 2 2 4 5 2 4" xfId="31480"/>
    <cellStyle name="40% - Accent3 2 2 4 5 3" xfId="6124"/>
    <cellStyle name="40% - Accent3 2 2 4 5 3 2" xfId="31481"/>
    <cellStyle name="40% - Accent3 2 2 4 5 4" xfId="11906"/>
    <cellStyle name="40% - Accent3 2 2 4 5 4 2" xfId="31482"/>
    <cellStyle name="40% - Accent3 2 2 4 5 5" xfId="17689"/>
    <cellStyle name="40% - Accent3 2 2 4 5 5 2" xfId="31483"/>
    <cellStyle name="40% - Accent3 2 2 4 5 6" xfId="31484"/>
    <cellStyle name="40% - Accent3 2 2 4 6" xfId="4978"/>
    <cellStyle name="40% - Accent3 2 2 4 6 2" xfId="13652"/>
    <cellStyle name="40% - Accent3 2 2 4 6 2 2" xfId="31485"/>
    <cellStyle name="40% - Accent3 2 2 4 6 3" xfId="19435"/>
    <cellStyle name="40% - Accent3 2 2 4 6 3 2" xfId="31486"/>
    <cellStyle name="40% - Accent3 2 2 4 6 4" xfId="31487"/>
    <cellStyle name="40% - Accent3 2 2 4 7" xfId="7870"/>
    <cellStyle name="40% - Accent3 2 2 4 7 2" xfId="31488"/>
    <cellStyle name="40% - Accent3 2 2 4 8" xfId="3232"/>
    <cellStyle name="40% - Accent3 2 2 4 8 2" xfId="31489"/>
    <cellStyle name="40% - Accent3 2 2 4 9" xfId="10761"/>
    <cellStyle name="40% - Accent3 2 2 4 9 2" xfId="31490"/>
    <cellStyle name="40% - Accent3 2 2 5" xfId="350"/>
    <cellStyle name="40% - Accent3 2 2 5 10" xfId="16546"/>
    <cellStyle name="40% - Accent3 2 2 5 10 2" xfId="31491"/>
    <cellStyle name="40% - Accent3 2 2 5 11" xfId="31492"/>
    <cellStyle name="40% - Accent3 2 2 5 2" xfId="351"/>
    <cellStyle name="40% - Accent3 2 2 5 2 2" xfId="2089"/>
    <cellStyle name="40% - Accent3 2 2 5 2 2 2" xfId="9575"/>
    <cellStyle name="40% - Accent3 2 2 5 2 2 2 2" xfId="15357"/>
    <cellStyle name="40% - Accent3 2 2 5 2 2 2 2 2" xfId="31493"/>
    <cellStyle name="40% - Accent3 2 2 5 2 2 2 3" xfId="21140"/>
    <cellStyle name="40% - Accent3 2 2 5 2 2 2 3 2" xfId="31494"/>
    <cellStyle name="40% - Accent3 2 2 5 2 2 2 4" xfId="31495"/>
    <cellStyle name="40% - Accent3 2 2 5 2 2 3" xfId="6684"/>
    <cellStyle name="40% - Accent3 2 2 5 2 2 3 2" xfId="31496"/>
    <cellStyle name="40% - Accent3 2 2 5 2 2 4" xfId="12466"/>
    <cellStyle name="40% - Accent3 2 2 5 2 2 4 2" xfId="31497"/>
    <cellStyle name="40% - Accent3 2 2 5 2 2 5" xfId="18249"/>
    <cellStyle name="40% - Accent3 2 2 5 2 2 5 2" xfId="31498"/>
    <cellStyle name="40% - Accent3 2 2 5 2 2 6" xfId="31499"/>
    <cellStyle name="40% - Accent3 2 2 5 2 3" xfId="4981"/>
    <cellStyle name="40% - Accent3 2 2 5 2 3 2" xfId="13655"/>
    <cellStyle name="40% - Accent3 2 2 5 2 3 2 2" xfId="31500"/>
    <cellStyle name="40% - Accent3 2 2 5 2 3 3" xfId="19438"/>
    <cellStyle name="40% - Accent3 2 2 5 2 3 3 2" xfId="31501"/>
    <cellStyle name="40% - Accent3 2 2 5 2 3 4" xfId="31502"/>
    <cellStyle name="40% - Accent3 2 2 5 2 4" xfId="7873"/>
    <cellStyle name="40% - Accent3 2 2 5 2 4 2" xfId="31503"/>
    <cellStyle name="40% - Accent3 2 2 5 2 5" xfId="3792"/>
    <cellStyle name="40% - Accent3 2 2 5 2 5 2" xfId="31504"/>
    <cellStyle name="40% - Accent3 2 2 5 2 6" xfId="10764"/>
    <cellStyle name="40% - Accent3 2 2 5 2 6 2" xfId="31505"/>
    <cellStyle name="40% - Accent3 2 2 5 2 7" xfId="16547"/>
    <cellStyle name="40% - Accent3 2 2 5 2 7 2" xfId="31506"/>
    <cellStyle name="40% - Accent3 2 2 5 2 8" xfId="31507"/>
    <cellStyle name="40% - Accent3 2 2 5 3" xfId="1052"/>
    <cellStyle name="40% - Accent3 2 2 5 3 2" xfId="2756"/>
    <cellStyle name="40% - Accent3 2 2 5 3 2 2" xfId="10242"/>
    <cellStyle name="40% - Accent3 2 2 5 3 2 2 2" xfId="16024"/>
    <cellStyle name="40% - Accent3 2 2 5 3 2 2 2 2" xfId="31508"/>
    <cellStyle name="40% - Accent3 2 2 5 3 2 2 3" xfId="21807"/>
    <cellStyle name="40% - Accent3 2 2 5 3 2 2 3 2" xfId="31509"/>
    <cellStyle name="40% - Accent3 2 2 5 3 2 2 4" xfId="31510"/>
    <cellStyle name="40% - Accent3 2 2 5 3 2 3" xfId="7351"/>
    <cellStyle name="40% - Accent3 2 2 5 3 2 3 2" xfId="31511"/>
    <cellStyle name="40% - Accent3 2 2 5 3 2 4" xfId="13133"/>
    <cellStyle name="40% - Accent3 2 2 5 3 2 4 2" xfId="31512"/>
    <cellStyle name="40% - Accent3 2 2 5 3 2 5" xfId="18916"/>
    <cellStyle name="40% - Accent3 2 2 5 3 2 5 2" xfId="31513"/>
    <cellStyle name="40% - Accent3 2 2 5 3 2 6" xfId="31514"/>
    <cellStyle name="40% - Accent3 2 2 5 3 3" xfId="5648"/>
    <cellStyle name="40% - Accent3 2 2 5 3 3 2" xfId="14322"/>
    <cellStyle name="40% - Accent3 2 2 5 3 3 2 2" xfId="31515"/>
    <cellStyle name="40% - Accent3 2 2 5 3 3 3" xfId="20105"/>
    <cellStyle name="40% - Accent3 2 2 5 3 3 3 2" xfId="31516"/>
    <cellStyle name="40% - Accent3 2 2 5 3 3 4" xfId="31517"/>
    <cellStyle name="40% - Accent3 2 2 5 3 4" xfId="8540"/>
    <cellStyle name="40% - Accent3 2 2 5 3 4 2" xfId="31518"/>
    <cellStyle name="40% - Accent3 2 2 5 3 5" xfId="4459"/>
    <cellStyle name="40% - Accent3 2 2 5 3 5 2" xfId="31519"/>
    <cellStyle name="40% - Accent3 2 2 5 3 6" xfId="11431"/>
    <cellStyle name="40% - Accent3 2 2 5 3 6 2" xfId="31520"/>
    <cellStyle name="40% - Accent3 2 2 5 3 7" xfId="17214"/>
    <cellStyle name="40% - Accent3 2 2 5 3 7 2" xfId="31521"/>
    <cellStyle name="40% - Accent3 2 2 5 3 8" xfId="31522"/>
    <cellStyle name="40% - Accent3 2 2 5 4" xfId="2088"/>
    <cellStyle name="40% - Accent3 2 2 5 4 2" xfId="6683"/>
    <cellStyle name="40% - Accent3 2 2 5 4 2 2" xfId="15356"/>
    <cellStyle name="40% - Accent3 2 2 5 4 2 2 2" xfId="31523"/>
    <cellStyle name="40% - Accent3 2 2 5 4 2 3" xfId="21139"/>
    <cellStyle name="40% - Accent3 2 2 5 4 2 3 2" xfId="31524"/>
    <cellStyle name="40% - Accent3 2 2 5 4 2 4" xfId="31525"/>
    <cellStyle name="40% - Accent3 2 2 5 4 3" xfId="9574"/>
    <cellStyle name="40% - Accent3 2 2 5 4 3 2" xfId="31526"/>
    <cellStyle name="40% - Accent3 2 2 5 4 4" xfId="3791"/>
    <cellStyle name="40% - Accent3 2 2 5 4 4 2" xfId="31527"/>
    <cellStyle name="40% - Accent3 2 2 5 4 5" xfId="12465"/>
    <cellStyle name="40% - Accent3 2 2 5 4 5 2" xfId="31528"/>
    <cellStyle name="40% - Accent3 2 2 5 4 6" xfId="18248"/>
    <cellStyle name="40% - Accent3 2 2 5 4 6 2" xfId="31529"/>
    <cellStyle name="40% - Accent3 2 2 5 4 7" xfId="31530"/>
    <cellStyle name="40% - Accent3 2 2 5 5" xfId="1530"/>
    <cellStyle name="40% - Accent3 2 2 5 5 2" xfId="9016"/>
    <cellStyle name="40% - Accent3 2 2 5 5 2 2" xfId="14798"/>
    <cellStyle name="40% - Accent3 2 2 5 5 2 2 2" xfId="31531"/>
    <cellStyle name="40% - Accent3 2 2 5 5 2 3" xfId="20581"/>
    <cellStyle name="40% - Accent3 2 2 5 5 2 3 2" xfId="31532"/>
    <cellStyle name="40% - Accent3 2 2 5 5 2 4" xfId="31533"/>
    <cellStyle name="40% - Accent3 2 2 5 5 3" xfId="6125"/>
    <cellStyle name="40% - Accent3 2 2 5 5 3 2" xfId="31534"/>
    <cellStyle name="40% - Accent3 2 2 5 5 4" xfId="11907"/>
    <cellStyle name="40% - Accent3 2 2 5 5 4 2" xfId="31535"/>
    <cellStyle name="40% - Accent3 2 2 5 5 5" xfId="17690"/>
    <cellStyle name="40% - Accent3 2 2 5 5 5 2" xfId="31536"/>
    <cellStyle name="40% - Accent3 2 2 5 5 6" xfId="31537"/>
    <cellStyle name="40% - Accent3 2 2 5 6" xfId="4980"/>
    <cellStyle name="40% - Accent3 2 2 5 6 2" xfId="13654"/>
    <cellStyle name="40% - Accent3 2 2 5 6 2 2" xfId="31538"/>
    <cellStyle name="40% - Accent3 2 2 5 6 3" xfId="19437"/>
    <cellStyle name="40% - Accent3 2 2 5 6 3 2" xfId="31539"/>
    <cellStyle name="40% - Accent3 2 2 5 6 4" xfId="31540"/>
    <cellStyle name="40% - Accent3 2 2 5 7" xfId="7872"/>
    <cellStyle name="40% - Accent3 2 2 5 7 2" xfId="31541"/>
    <cellStyle name="40% - Accent3 2 2 5 8" xfId="3233"/>
    <cellStyle name="40% - Accent3 2 2 5 8 2" xfId="31542"/>
    <cellStyle name="40% - Accent3 2 2 5 9" xfId="10763"/>
    <cellStyle name="40% - Accent3 2 2 5 9 2" xfId="31543"/>
    <cellStyle name="40% - Accent3 2 2 6" xfId="352"/>
    <cellStyle name="40% - Accent3 2 2 6 2" xfId="2090"/>
    <cellStyle name="40% - Accent3 2 2 6 2 2" xfId="6685"/>
    <cellStyle name="40% - Accent3 2 2 6 2 2 2" xfId="15358"/>
    <cellStyle name="40% - Accent3 2 2 6 2 2 2 2" xfId="31544"/>
    <cellStyle name="40% - Accent3 2 2 6 2 2 3" xfId="21141"/>
    <cellStyle name="40% - Accent3 2 2 6 2 2 3 2" xfId="31545"/>
    <cellStyle name="40% - Accent3 2 2 6 2 2 4" xfId="31546"/>
    <cellStyle name="40% - Accent3 2 2 6 2 3" xfId="9576"/>
    <cellStyle name="40% - Accent3 2 2 6 2 3 2" xfId="31547"/>
    <cellStyle name="40% - Accent3 2 2 6 2 4" xfId="3793"/>
    <cellStyle name="40% - Accent3 2 2 6 2 4 2" xfId="31548"/>
    <cellStyle name="40% - Accent3 2 2 6 2 5" xfId="12467"/>
    <cellStyle name="40% - Accent3 2 2 6 2 5 2" xfId="31549"/>
    <cellStyle name="40% - Accent3 2 2 6 2 6" xfId="18250"/>
    <cellStyle name="40% - Accent3 2 2 6 2 6 2" xfId="31550"/>
    <cellStyle name="40% - Accent3 2 2 6 2 7" xfId="31551"/>
    <cellStyle name="40% - Accent3 2 2 6 3" xfId="1521"/>
    <cellStyle name="40% - Accent3 2 2 6 3 2" xfId="9007"/>
    <cellStyle name="40% - Accent3 2 2 6 3 2 2" xfId="14789"/>
    <cellStyle name="40% - Accent3 2 2 6 3 2 2 2" xfId="31552"/>
    <cellStyle name="40% - Accent3 2 2 6 3 2 3" xfId="20572"/>
    <cellStyle name="40% - Accent3 2 2 6 3 2 3 2" xfId="31553"/>
    <cellStyle name="40% - Accent3 2 2 6 3 2 4" xfId="31554"/>
    <cellStyle name="40% - Accent3 2 2 6 3 3" xfId="6116"/>
    <cellStyle name="40% - Accent3 2 2 6 3 3 2" xfId="31555"/>
    <cellStyle name="40% - Accent3 2 2 6 3 4" xfId="11898"/>
    <cellStyle name="40% - Accent3 2 2 6 3 4 2" xfId="31556"/>
    <cellStyle name="40% - Accent3 2 2 6 3 5" xfId="17681"/>
    <cellStyle name="40% - Accent3 2 2 6 3 5 2" xfId="31557"/>
    <cellStyle name="40% - Accent3 2 2 6 3 6" xfId="31558"/>
    <cellStyle name="40% - Accent3 2 2 6 4" xfId="4982"/>
    <cellStyle name="40% - Accent3 2 2 6 4 2" xfId="13656"/>
    <cellStyle name="40% - Accent3 2 2 6 4 2 2" xfId="31559"/>
    <cellStyle name="40% - Accent3 2 2 6 4 3" xfId="19439"/>
    <cellStyle name="40% - Accent3 2 2 6 4 3 2" xfId="31560"/>
    <cellStyle name="40% - Accent3 2 2 6 4 4" xfId="31561"/>
    <cellStyle name="40% - Accent3 2 2 6 5" xfId="7874"/>
    <cellStyle name="40% - Accent3 2 2 6 5 2" xfId="31562"/>
    <cellStyle name="40% - Accent3 2 2 6 6" xfId="3224"/>
    <cellStyle name="40% - Accent3 2 2 6 6 2" xfId="31563"/>
    <cellStyle name="40% - Accent3 2 2 6 7" xfId="10765"/>
    <cellStyle name="40% - Accent3 2 2 6 7 2" xfId="31564"/>
    <cellStyle name="40% - Accent3 2 2 6 8" xfId="16548"/>
    <cellStyle name="40% - Accent3 2 2 6 8 2" xfId="31565"/>
    <cellStyle name="40% - Accent3 2 2 6 9" xfId="31566"/>
    <cellStyle name="40% - Accent3 2 2 7" xfId="870"/>
    <cellStyle name="40% - Accent3 2 2 7 2" xfId="2576"/>
    <cellStyle name="40% - Accent3 2 2 7 2 2" xfId="10062"/>
    <cellStyle name="40% - Accent3 2 2 7 2 2 2" xfId="15844"/>
    <cellStyle name="40% - Accent3 2 2 7 2 2 2 2" xfId="31567"/>
    <cellStyle name="40% - Accent3 2 2 7 2 2 3" xfId="21627"/>
    <cellStyle name="40% - Accent3 2 2 7 2 2 3 2" xfId="31568"/>
    <cellStyle name="40% - Accent3 2 2 7 2 2 4" xfId="31569"/>
    <cellStyle name="40% - Accent3 2 2 7 2 3" xfId="7171"/>
    <cellStyle name="40% - Accent3 2 2 7 2 3 2" xfId="31570"/>
    <cellStyle name="40% - Accent3 2 2 7 2 4" xfId="12953"/>
    <cellStyle name="40% - Accent3 2 2 7 2 4 2" xfId="31571"/>
    <cellStyle name="40% - Accent3 2 2 7 2 5" xfId="18736"/>
    <cellStyle name="40% - Accent3 2 2 7 2 5 2" xfId="31572"/>
    <cellStyle name="40% - Accent3 2 2 7 2 6" xfId="31573"/>
    <cellStyle name="40% - Accent3 2 2 7 3" xfId="5468"/>
    <cellStyle name="40% - Accent3 2 2 7 3 2" xfId="14142"/>
    <cellStyle name="40% - Accent3 2 2 7 3 2 2" xfId="31574"/>
    <cellStyle name="40% - Accent3 2 2 7 3 3" xfId="19925"/>
    <cellStyle name="40% - Accent3 2 2 7 3 3 2" xfId="31575"/>
    <cellStyle name="40% - Accent3 2 2 7 3 4" xfId="31576"/>
    <cellStyle name="40% - Accent3 2 2 7 4" xfId="8360"/>
    <cellStyle name="40% - Accent3 2 2 7 4 2" xfId="31577"/>
    <cellStyle name="40% - Accent3 2 2 7 5" xfId="4279"/>
    <cellStyle name="40% - Accent3 2 2 7 5 2" xfId="31578"/>
    <cellStyle name="40% - Accent3 2 2 7 6" xfId="11251"/>
    <cellStyle name="40% - Accent3 2 2 7 6 2" xfId="31579"/>
    <cellStyle name="40% - Accent3 2 2 7 7" xfId="17034"/>
    <cellStyle name="40% - Accent3 2 2 7 7 2" xfId="31580"/>
    <cellStyle name="40% - Accent3 2 2 7 8" xfId="31581"/>
    <cellStyle name="40% - Accent3 2 2 8" xfId="2071"/>
    <cellStyle name="40% - Accent3 2 2 8 2" xfId="6666"/>
    <cellStyle name="40% - Accent3 2 2 8 2 2" xfId="15339"/>
    <cellStyle name="40% - Accent3 2 2 8 2 2 2" xfId="31582"/>
    <cellStyle name="40% - Accent3 2 2 8 2 3" xfId="21122"/>
    <cellStyle name="40% - Accent3 2 2 8 2 3 2" xfId="31583"/>
    <cellStyle name="40% - Accent3 2 2 8 2 4" xfId="31584"/>
    <cellStyle name="40% - Accent3 2 2 8 3" xfId="9557"/>
    <cellStyle name="40% - Accent3 2 2 8 3 2" xfId="31585"/>
    <cellStyle name="40% - Accent3 2 2 8 4" xfId="3774"/>
    <cellStyle name="40% - Accent3 2 2 8 4 2" xfId="31586"/>
    <cellStyle name="40% - Accent3 2 2 8 5" xfId="12448"/>
    <cellStyle name="40% - Accent3 2 2 8 5 2" xfId="31587"/>
    <cellStyle name="40% - Accent3 2 2 8 6" xfId="18231"/>
    <cellStyle name="40% - Accent3 2 2 8 6 2" xfId="31588"/>
    <cellStyle name="40% - Accent3 2 2 8 7" xfId="31589"/>
    <cellStyle name="40% - Accent3 2 2 9" xfId="1315"/>
    <cellStyle name="40% - Accent3 2 2 9 2" xfId="8801"/>
    <cellStyle name="40% - Accent3 2 2 9 2 2" xfId="14583"/>
    <cellStyle name="40% - Accent3 2 2 9 2 2 2" xfId="31590"/>
    <cellStyle name="40% - Accent3 2 2 9 2 3" xfId="20366"/>
    <cellStyle name="40% - Accent3 2 2 9 2 3 2" xfId="31591"/>
    <cellStyle name="40% - Accent3 2 2 9 2 4" xfId="31592"/>
    <cellStyle name="40% - Accent3 2 2 9 3" xfId="5910"/>
    <cellStyle name="40% - Accent3 2 2 9 3 2" xfId="31593"/>
    <cellStyle name="40% - Accent3 2 2 9 4" xfId="11692"/>
    <cellStyle name="40% - Accent3 2 2 9 4 2" xfId="31594"/>
    <cellStyle name="40% - Accent3 2 2 9 5" xfId="17475"/>
    <cellStyle name="40% - Accent3 2 2 9 5 2" xfId="31595"/>
    <cellStyle name="40% - Accent3 2 2 9 6" xfId="31596"/>
    <cellStyle name="40% - Accent3 2 3" xfId="353"/>
    <cellStyle name="40% - Accent3 2 3 10" xfId="7875"/>
    <cellStyle name="40% - Accent3 2 3 10 2" xfId="31597"/>
    <cellStyle name="40% - Accent3 2 3 11" xfId="3020"/>
    <cellStyle name="40% - Accent3 2 3 11 2" xfId="31598"/>
    <cellStyle name="40% - Accent3 2 3 12" xfId="10766"/>
    <cellStyle name="40% - Accent3 2 3 12 2" xfId="31599"/>
    <cellStyle name="40% - Accent3 2 3 13" xfId="16549"/>
    <cellStyle name="40% - Accent3 2 3 13 2" xfId="31600"/>
    <cellStyle name="40% - Accent3 2 3 14" xfId="31601"/>
    <cellStyle name="40% - Accent3 2 3 2" xfId="354"/>
    <cellStyle name="40% - Accent3 2 3 2 10" xfId="10767"/>
    <cellStyle name="40% - Accent3 2 3 2 10 2" xfId="31602"/>
    <cellStyle name="40% - Accent3 2 3 2 11" xfId="16550"/>
    <cellStyle name="40% - Accent3 2 3 2 11 2" xfId="31603"/>
    <cellStyle name="40% - Accent3 2 3 2 12" xfId="31604"/>
    <cellStyle name="40% - Accent3 2 3 2 2" xfId="355"/>
    <cellStyle name="40% - Accent3 2 3 2 2 10" xfId="16551"/>
    <cellStyle name="40% - Accent3 2 3 2 2 10 2" xfId="31605"/>
    <cellStyle name="40% - Accent3 2 3 2 2 11" xfId="31606"/>
    <cellStyle name="40% - Accent3 2 3 2 2 2" xfId="356"/>
    <cellStyle name="40% - Accent3 2 3 2 2 2 2" xfId="2094"/>
    <cellStyle name="40% - Accent3 2 3 2 2 2 2 2" xfId="9580"/>
    <cellStyle name="40% - Accent3 2 3 2 2 2 2 2 2" xfId="15362"/>
    <cellStyle name="40% - Accent3 2 3 2 2 2 2 2 2 2" xfId="31607"/>
    <cellStyle name="40% - Accent3 2 3 2 2 2 2 2 3" xfId="21145"/>
    <cellStyle name="40% - Accent3 2 3 2 2 2 2 2 3 2" xfId="31608"/>
    <cellStyle name="40% - Accent3 2 3 2 2 2 2 2 4" xfId="31609"/>
    <cellStyle name="40% - Accent3 2 3 2 2 2 2 3" xfId="6689"/>
    <cellStyle name="40% - Accent3 2 3 2 2 2 2 3 2" xfId="31610"/>
    <cellStyle name="40% - Accent3 2 3 2 2 2 2 4" xfId="12471"/>
    <cellStyle name="40% - Accent3 2 3 2 2 2 2 4 2" xfId="31611"/>
    <cellStyle name="40% - Accent3 2 3 2 2 2 2 5" xfId="18254"/>
    <cellStyle name="40% - Accent3 2 3 2 2 2 2 5 2" xfId="31612"/>
    <cellStyle name="40% - Accent3 2 3 2 2 2 2 6" xfId="31613"/>
    <cellStyle name="40% - Accent3 2 3 2 2 2 3" xfId="4986"/>
    <cellStyle name="40% - Accent3 2 3 2 2 2 3 2" xfId="13660"/>
    <cellStyle name="40% - Accent3 2 3 2 2 2 3 2 2" xfId="31614"/>
    <cellStyle name="40% - Accent3 2 3 2 2 2 3 3" xfId="19443"/>
    <cellStyle name="40% - Accent3 2 3 2 2 2 3 3 2" xfId="31615"/>
    <cellStyle name="40% - Accent3 2 3 2 2 2 3 4" xfId="31616"/>
    <cellStyle name="40% - Accent3 2 3 2 2 2 4" xfId="7878"/>
    <cellStyle name="40% - Accent3 2 3 2 2 2 4 2" xfId="31617"/>
    <cellStyle name="40% - Accent3 2 3 2 2 2 5" xfId="3797"/>
    <cellStyle name="40% - Accent3 2 3 2 2 2 5 2" xfId="31618"/>
    <cellStyle name="40% - Accent3 2 3 2 2 2 6" xfId="10769"/>
    <cellStyle name="40% - Accent3 2 3 2 2 2 6 2" xfId="31619"/>
    <cellStyle name="40% - Accent3 2 3 2 2 2 7" xfId="16552"/>
    <cellStyle name="40% - Accent3 2 3 2 2 2 7 2" xfId="31620"/>
    <cellStyle name="40% - Accent3 2 3 2 2 2 8" xfId="31621"/>
    <cellStyle name="40% - Accent3 2 3 2 2 3" xfId="1054"/>
    <cellStyle name="40% - Accent3 2 3 2 2 3 2" xfId="2758"/>
    <cellStyle name="40% - Accent3 2 3 2 2 3 2 2" xfId="10244"/>
    <cellStyle name="40% - Accent3 2 3 2 2 3 2 2 2" xfId="16026"/>
    <cellStyle name="40% - Accent3 2 3 2 2 3 2 2 2 2" xfId="31622"/>
    <cellStyle name="40% - Accent3 2 3 2 2 3 2 2 3" xfId="21809"/>
    <cellStyle name="40% - Accent3 2 3 2 2 3 2 2 3 2" xfId="31623"/>
    <cellStyle name="40% - Accent3 2 3 2 2 3 2 2 4" xfId="31624"/>
    <cellStyle name="40% - Accent3 2 3 2 2 3 2 3" xfId="7353"/>
    <cellStyle name="40% - Accent3 2 3 2 2 3 2 3 2" xfId="31625"/>
    <cellStyle name="40% - Accent3 2 3 2 2 3 2 4" xfId="13135"/>
    <cellStyle name="40% - Accent3 2 3 2 2 3 2 4 2" xfId="31626"/>
    <cellStyle name="40% - Accent3 2 3 2 2 3 2 5" xfId="18918"/>
    <cellStyle name="40% - Accent3 2 3 2 2 3 2 5 2" xfId="31627"/>
    <cellStyle name="40% - Accent3 2 3 2 2 3 2 6" xfId="31628"/>
    <cellStyle name="40% - Accent3 2 3 2 2 3 3" xfId="5650"/>
    <cellStyle name="40% - Accent3 2 3 2 2 3 3 2" xfId="14324"/>
    <cellStyle name="40% - Accent3 2 3 2 2 3 3 2 2" xfId="31629"/>
    <cellStyle name="40% - Accent3 2 3 2 2 3 3 3" xfId="20107"/>
    <cellStyle name="40% - Accent3 2 3 2 2 3 3 3 2" xfId="31630"/>
    <cellStyle name="40% - Accent3 2 3 2 2 3 3 4" xfId="31631"/>
    <cellStyle name="40% - Accent3 2 3 2 2 3 4" xfId="8542"/>
    <cellStyle name="40% - Accent3 2 3 2 2 3 4 2" xfId="31632"/>
    <cellStyle name="40% - Accent3 2 3 2 2 3 5" xfId="4461"/>
    <cellStyle name="40% - Accent3 2 3 2 2 3 5 2" xfId="31633"/>
    <cellStyle name="40% - Accent3 2 3 2 2 3 6" xfId="11433"/>
    <cellStyle name="40% - Accent3 2 3 2 2 3 6 2" xfId="31634"/>
    <cellStyle name="40% - Accent3 2 3 2 2 3 7" xfId="17216"/>
    <cellStyle name="40% - Accent3 2 3 2 2 3 7 2" xfId="31635"/>
    <cellStyle name="40% - Accent3 2 3 2 2 3 8" xfId="31636"/>
    <cellStyle name="40% - Accent3 2 3 2 2 4" xfId="2093"/>
    <cellStyle name="40% - Accent3 2 3 2 2 4 2" xfId="6688"/>
    <cellStyle name="40% - Accent3 2 3 2 2 4 2 2" xfId="15361"/>
    <cellStyle name="40% - Accent3 2 3 2 2 4 2 2 2" xfId="31637"/>
    <cellStyle name="40% - Accent3 2 3 2 2 4 2 3" xfId="21144"/>
    <cellStyle name="40% - Accent3 2 3 2 2 4 2 3 2" xfId="31638"/>
    <cellStyle name="40% - Accent3 2 3 2 2 4 2 4" xfId="31639"/>
    <cellStyle name="40% - Accent3 2 3 2 2 4 3" xfId="9579"/>
    <cellStyle name="40% - Accent3 2 3 2 2 4 3 2" xfId="31640"/>
    <cellStyle name="40% - Accent3 2 3 2 2 4 4" xfId="3796"/>
    <cellStyle name="40% - Accent3 2 3 2 2 4 4 2" xfId="31641"/>
    <cellStyle name="40% - Accent3 2 3 2 2 4 5" xfId="12470"/>
    <cellStyle name="40% - Accent3 2 3 2 2 4 5 2" xfId="31642"/>
    <cellStyle name="40% - Accent3 2 3 2 2 4 6" xfId="18253"/>
    <cellStyle name="40% - Accent3 2 3 2 2 4 6 2" xfId="31643"/>
    <cellStyle name="40% - Accent3 2 3 2 2 4 7" xfId="31644"/>
    <cellStyle name="40% - Accent3 2 3 2 2 5" xfId="1533"/>
    <cellStyle name="40% - Accent3 2 3 2 2 5 2" xfId="9019"/>
    <cellStyle name="40% - Accent3 2 3 2 2 5 2 2" xfId="14801"/>
    <cellStyle name="40% - Accent3 2 3 2 2 5 2 2 2" xfId="31645"/>
    <cellStyle name="40% - Accent3 2 3 2 2 5 2 3" xfId="20584"/>
    <cellStyle name="40% - Accent3 2 3 2 2 5 2 3 2" xfId="31646"/>
    <cellStyle name="40% - Accent3 2 3 2 2 5 2 4" xfId="31647"/>
    <cellStyle name="40% - Accent3 2 3 2 2 5 3" xfId="6128"/>
    <cellStyle name="40% - Accent3 2 3 2 2 5 3 2" xfId="31648"/>
    <cellStyle name="40% - Accent3 2 3 2 2 5 4" xfId="11910"/>
    <cellStyle name="40% - Accent3 2 3 2 2 5 4 2" xfId="31649"/>
    <cellStyle name="40% - Accent3 2 3 2 2 5 5" xfId="17693"/>
    <cellStyle name="40% - Accent3 2 3 2 2 5 5 2" xfId="31650"/>
    <cellStyle name="40% - Accent3 2 3 2 2 5 6" xfId="31651"/>
    <cellStyle name="40% - Accent3 2 3 2 2 6" xfId="4985"/>
    <cellStyle name="40% - Accent3 2 3 2 2 6 2" xfId="13659"/>
    <cellStyle name="40% - Accent3 2 3 2 2 6 2 2" xfId="31652"/>
    <cellStyle name="40% - Accent3 2 3 2 2 6 3" xfId="19442"/>
    <cellStyle name="40% - Accent3 2 3 2 2 6 3 2" xfId="31653"/>
    <cellStyle name="40% - Accent3 2 3 2 2 6 4" xfId="31654"/>
    <cellStyle name="40% - Accent3 2 3 2 2 7" xfId="7877"/>
    <cellStyle name="40% - Accent3 2 3 2 2 7 2" xfId="31655"/>
    <cellStyle name="40% - Accent3 2 3 2 2 8" xfId="3236"/>
    <cellStyle name="40% - Accent3 2 3 2 2 8 2" xfId="31656"/>
    <cellStyle name="40% - Accent3 2 3 2 2 9" xfId="10768"/>
    <cellStyle name="40% - Accent3 2 3 2 2 9 2" xfId="31657"/>
    <cellStyle name="40% - Accent3 2 3 2 3" xfId="357"/>
    <cellStyle name="40% - Accent3 2 3 2 3 2" xfId="2095"/>
    <cellStyle name="40% - Accent3 2 3 2 3 2 2" xfId="9581"/>
    <cellStyle name="40% - Accent3 2 3 2 3 2 2 2" xfId="15363"/>
    <cellStyle name="40% - Accent3 2 3 2 3 2 2 2 2" xfId="31658"/>
    <cellStyle name="40% - Accent3 2 3 2 3 2 2 3" xfId="21146"/>
    <cellStyle name="40% - Accent3 2 3 2 3 2 2 3 2" xfId="31659"/>
    <cellStyle name="40% - Accent3 2 3 2 3 2 2 4" xfId="31660"/>
    <cellStyle name="40% - Accent3 2 3 2 3 2 3" xfId="6690"/>
    <cellStyle name="40% - Accent3 2 3 2 3 2 3 2" xfId="31661"/>
    <cellStyle name="40% - Accent3 2 3 2 3 2 4" xfId="12472"/>
    <cellStyle name="40% - Accent3 2 3 2 3 2 4 2" xfId="31662"/>
    <cellStyle name="40% - Accent3 2 3 2 3 2 5" xfId="18255"/>
    <cellStyle name="40% - Accent3 2 3 2 3 2 5 2" xfId="31663"/>
    <cellStyle name="40% - Accent3 2 3 2 3 2 6" xfId="31664"/>
    <cellStyle name="40% - Accent3 2 3 2 3 3" xfId="4987"/>
    <cellStyle name="40% - Accent3 2 3 2 3 3 2" xfId="13661"/>
    <cellStyle name="40% - Accent3 2 3 2 3 3 2 2" xfId="31665"/>
    <cellStyle name="40% - Accent3 2 3 2 3 3 3" xfId="19444"/>
    <cellStyle name="40% - Accent3 2 3 2 3 3 3 2" xfId="31666"/>
    <cellStyle name="40% - Accent3 2 3 2 3 3 4" xfId="31667"/>
    <cellStyle name="40% - Accent3 2 3 2 3 4" xfId="7879"/>
    <cellStyle name="40% - Accent3 2 3 2 3 4 2" xfId="31668"/>
    <cellStyle name="40% - Accent3 2 3 2 3 5" xfId="3798"/>
    <cellStyle name="40% - Accent3 2 3 2 3 5 2" xfId="31669"/>
    <cellStyle name="40% - Accent3 2 3 2 3 6" xfId="10770"/>
    <cellStyle name="40% - Accent3 2 3 2 3 6 2" xfId="31670"/>
    <cellStyle name="40% - Accent3 2 3 2 3 7" xfId="16553"/>
    <cellStyle name="40% - Accent3 2 3 2 3 7 2" xfId="31671"/>
    <cellStyle name="40% - Accent3 2 3 2 3 8" xfId="31672"/>
    <cellStyle name="40% - Accent3 2 3 2 4" xfId="1053"/>
    <cellStyle name="40% - Accent3 2 3 2 4 2" xfId="2757"/>
    <cellStyle name="40% - Accent3 2 3 2 4 2 2" xfId="10243"/>
    <cellStyle name="40% - Accent3 2 3 2 4 2 2 2" xfId="16025"/>
    <cellStyle name="40% - Accent3 2 3 2 4 2 2 2 2" xfId="31673"/>
    <cellStyle name="40% - Accent3 2 3 2 4 2 2 3" xfId="21808"/>
    <cellStyle name="40% - Accent3 2 3 2 4 2 2 3 2" xfId="31674"/>
    <cellStyle name="40% - Accent3 2 3 2 4 2 2 4" xfId="31675"/>
    <cellStyle name="40% - Accent3 2 3 2 4 2 3" xfId="7352"/>
    <cellStyle name="40% - Accent3 2 3 2 4 2 3 2" xfId="31676"/>
    <cellStyle name="40% - Accent3 2 3 2 4 2 4" xfId="13134"/>
    <cellStyle name="40% - Accent3 2 3 2 4 2 4 2" xfId="31677"/>
    <cellStyle name="40% - Accent3 2 3 2 4 2 5" xfId="18917"/>
    <cellStyle name="40% - Accent3 2 3 2 4 2 5 2" xfId="31678"/>
    <cellStyle name="40% - Accent3 2 3 2 4 2 6" xfId="31679"/>
    <cellStyle name="40% - Accent3 2 3 2 4 3" xfId="5649"/>
    <cellStyle name="40% - Accent3 2 3 2 4 3 2" xfId="14323"/>
    <cellStyle name="40% - Accent3 2 3 2 4 3 2 2" xfId="31680"/>
    <cellStyle name="40% - Accent3 2 3 2 4 3 3" xfId="20106"/>
    <cellStyle name="40% - Accent3 2 3 2 4 3 3 2" xfId="31681"/>
    <cellStyle name="40% - Accent3 2 3 2 4 3 4" xfId="31682"/>
    <cellStyle name="40% - Accent3 2 3 2 4 4" xfId="8541"/>
    <cellStyle name="40% - Accent3 2 3 2 4 4 2" xfId="31683"/>
    <cellStyle name="40% - Accent3 2 3 2 4 5" xfId="4460"/>
    <cellStyle name="40% - Accent3 2 3 2 4 5 2" xfId="31684"/>
    <cellStyle name="40% - Accent3 2 3 2 4 6" xfId="11432"/>
    <cellStyle name="40% - Accent3 2 3 2 4 6 2" xfId="31685"/>
    <cellStyle name="40% - Accent3 2 3 2 4 7" xfId="17215"/>
    <cellStyle name="40% - Accent3 2 3 2 4 7 2" xfId="31686"/>
    <cellStyle name="40% - Accent3 2 3 2 4 8" xfId="31687"/>
    <cellStyle name="40% - Accent3 2 3 2 5" xfId="2092"/>
    <cellStyle name="40% - Accent3 2 3 2 5 2" xfId="6687"/>
    <cellStyle name="40% - Accent3 2 3 2 5 2 2" xfId="15360"/>
    <cellStyle name="40% - Accent3 2 3 2 5 2 2 2" xfId="31688"/>
    <cellStyle name="40% - Accent3 2 3 2 5 2 3" xfId="21143"/>
    <cellStyle name="40% - Accent3 2 3 2 5 2 3 2" xfId="31689"/>
    <cellStyle name="40% - Accent3 2 3 2 5 2 4" xfId="31690"/>
    <cellStyle name="40% - Accent3 2 3 2 5 3" xfId="9578"/>
    <cellStyle name="40% - Accent3 2 3 2 5 3 2" xfId="31691"/>
    <cellStyle name="40% - Accent3 2 3 2 5 4" xfId="3795"/>
    <cellStyle name="40% - Accent3 2 3 2 5 4 2" xfId="31692"/>
    <cellStyle name="40% - Accent3 2 3 2 5 5" xfId="12469"/>
    <cellStyle name="40% - Accent3 2 3 2 5 5 2" xfId="31693"/>
    <cellStyle name="40% - Accent3 2 3 2 5 6" xfId="18252"/>
    <cellStyle name="40% - Accent3 2 3 2 5 6 2" xfId="31694"/>
    <cellStyle name="40% - Accent3 2 3 2 5 7" xfId="31695"/>
    <cellStyle name="40% - Accent3 2 3 2 6" xfId="1532"/>
    <cellStyle name="40% - Accent3 2 3 2 6 2" xfId="9018"/>
    <cellStyle name="40% - Accent3 2 3 2 6 2 2" xfId="14800"/>
    <cellStyle name="40% - Accent3 2 3 2 6 2 2 2" xfId="31696"/>
    <cellStyle name="40% - Accent3 2 3 2 6 2 3" xfId="20583"/>
    <cellStyle name="40% - Accent3 2 3 2 6 2 3 2" xfId="31697"/>
    <cellStyle name="40% - Accent3 2 3 2 6 2 4" xfId="31698"/>
    <cellStyle name="40% - Accent3 2 3 2 6 3" xfId="6127"/>
    <cellStyle name="40% - Accent3 2 3 2 6 3 2" xfId="31699"/>
    <cellStyle name="40% - Accent3 2 3 2 6 4" xfId="11909"/>
    <cellStyle name="40% - Accent3 2 3 2 6 4 2" xfId="31700"/>
    <cellStyle name="40% - Accent3 2 3 2 6 5" xfId="17692"/>
    <cellStyle name="40% - Accent3 2 3 2 6 5 2" xfId="31701"/>
    <cellStyle name="40% - Accent3 2 3 2 6 6" xfId="31702"/>
    <cellStyle name="40% - Accent3 2 3 2 7" xfId="4984"/>
    <cellStyle name="40% - Accent3 2 3 2 7 2" xfId="13658"/>
    <cellStyle name="40% - Accent3 2 3 2 7 2 2" xfId="31703"/>
    <cellStyle name="40% - Accent3 2 3 2 7 3" xfId="19441"/>
    <cellStyle name="40% - Accent3 2 3 2 7 3 2" xfId="31704"/>
    <cellStyle name="40% - Accent3 2 3 2 7 4" xfId="31705"/>
    <cellStyle name="40% - Accent3 2 3 2 8" xfId="7876"/>
    <cellStyle name="40% - Accent3 2 3 2 8 2" xfId="31706"/>
    <cellStyle name="40% - Accent3 2 3 2 9" xfId="3235"/>
    <cellStyle name="40% - Accent3 2 3 2 9 2" xfId="31707"/>
    <cellStyle name="40% - Accent3 2 3 3" xfId="358"/>
    <cellStyle name="40% - Accent3 2 3 3 10" xfId="16554"/>
    <cellStyle name="40% - Accent3 2 3 3 10 2" xfId="31708"/>
    <cellStyle name="40% - Accent3 2 3 3 11" xfId="31709"/>
    <cellStyle name="40% - Accent3 2 3 3 2" xfId="359"/>
    <cellStyle name="40% - Accent3 2 3 3 2 2" xfId="2097"/>
    <cellStyle name="40% - Accent3 2 3 3 2 2 2" xfId="9583"/>
    <cellStyle name="40% - Accent3 2 3 3 2 2 2 2" xfId="15365"/>
    <cellStyle name="40% - Accent3 2 3 3 2 2 2 2 2" xfId="31710"/>
    <cellStyle name="40% - Accent3 2 3 3 2 2 2 3" xfId="21148"/>
    <cellStyle name="40% - Accent3 2 3 3 2 2 2 3 2" xfId="31711"/>
    <cellStyle name="40% - Accent3 2 3 3 2 2 2 4" xfId="31712"/>
    <cellStyle name="40% - Accent3 2 3 3 2 2 3" xfId="6692"/>
    <cellStyle name="40% - Accent3 2 3 3 2 2 3 2" xfId="31713"/>
    <cellStyle name="40% - Accent3 2 3 3 2 2 4" xfId="12474"/>
    <cellStyle name="40% - Accent3 2 3 3 2 2 4 2" xfId="31714"/>
    <cellStyle name="40% - Accent3 2 3 3 2 2 5" xfId="18257"/>
    <cellStyle name="40% - Accent3 2 3 3 2 2 5 2" xfId="31715"/>
    <cellStyle name="40% - Accent3 2 3 3 2 2 6" xfId="31716"/>
    <cellStyle name="40% - Accent3 2 3 3 2 3" xfId="4989"/>
    <cellStyle name="40% - Accent3 2 3 3 2 3 2" xfId="13663"/>
    <cellStyle name="40% - Accent3 2 3 3 2 3 2 2" xfId="31717"/>
    <cellStyle name="40% - Accent3 2 3 3 2 3 3" xfId="19446"/>
    <cellStyle name="40% - Accent3 2 3 3 2 3 3 2" xfId="31718"/>
    <cellStyle name="40% - Accent3 2 3 3 2 3 4" xfId="31719"/>
    <cellStyle name="40% - Accent3 2 3 3 2 4" xfId="7881"/>
    <cellStyle name="40% - Accent3 2 3 3 2 4 2" xfId="31720"/>
    <cellStyle name="40% - Accent3 2 3 3 2 5" xfId="3800"/>
    <cellStyle name="40% - Accent3 2 3 3 2 5 2" xfId="31721"/>
    <cellStyle name="40% - Accent3 2 3 3 2 6" xfId="10772"/>
    <cellStyle name="40% - Accent3 2 3 3 2 6 2" xfId="31722"/>
    <cellStyle name="40% - Accent3 2 3 3 2 7" xfId="16555"/>
    <cellStyle name="40% - Accent3 2 3 3 2 7 2" xfId="31723"/>
    <cellStyle name="40% - Accent3 2 3 3 2 8" xfId="31724"/>
    <cellStyle name="40% - Accent3 2 3 3 3" xfId="1055"/>
    <cellStyle name="40% - Accent3 2 3 3 3 2" xfId="2759"/>
    <cellStyle name="40% - Accent3 2 3 3 3 2 2" xfId="10245"/>
    <cellStyle name="40% - Accent3 2 3 3 3 2 2 2" xfId="16027"/>
    <cellStyle name="40% - Accent3 2 3 3 3 2 2 2 2" xfId="31725"/>
    <cellStyle name="40% - Accent3 2 3 3 3 2 2 3" xfId="21810"/>
    <cellStyle name="40% - Accent3 2 3 3 3 2 2 3 2" xfId="31726"/>
    <cellStyle name="40% - Accent3 2 3 3 3 2 2 4" xfId="31727"/>
    <cellStyle name="40% - Accent3 2 3 3 3 2 3" xfId="7354"/>
    <cellStyle name="40% - Accent3 2 3 3 3 2 3 2" xfId="31728"/>
    <cellStyle name="40% - Accent3 2 3 3 3 2 4" xfId="13136"/>
    <cellStyle name="40% - Accent3 2 3 3 3 2 4 2" xfId="31729"/>
    <cellStyle name="40% - Accent3 2 3 3 3 2 5" xfId="18919"/>
    <cellStyle name="40% - Accent3 2 3 3 3 2 5 2" xfId="31730"/>
    <cellStyle name="40% - Accent3 2 3 3 3 2 6" xfId="31731"/>
    <cellStyle name="40% - Accent3 2 3 3 3 3" xfId="5651"/>
    <cellStyle name="40% - Accent3 2 3 3 3 3 2" xfId="14325"/>
    <cellStyle name="40% - Accent3 2 3 3 3 3 2 2" xfId="31732"/>
    <cellStyle name="40% - Accent3 2 3 3 3 3 3" xfId="20108"/>
    <cellStyle name="40% - Accent3 2 3 3 3 3 3 2" xfId="31733"/>
    <cellStyle name="40% - Accent3 2 3 3 3 3 4" xfId="31734"/>
    <cellStyle name="40% - Accent3 2 3 3 3 4" xfId="8543"/>
    <cellStyle name="40% - Accent3 2 3 3 3 4 2" xfId="31735"/>
    <cellStyle name="40% - Accent3 2 3 3 3 5" xfId="4462"/>
    <cellStyle name="40% - Accent3 2 3 3 3 5 2" xfId="31736"/>
    <cellStyle name="40% - Accent3 2 3 3 3 6" xfId="11434"/>
    <cellStyle name="40% - Accent3 2 3 3 3 6 2" xfId="31737"/>
    <cellStyle name="40% - Accent3 2 3 3 3 7" xfId="17217"/>
    <cellStyle name="40% - Accent3 2 3 3 3 7 2" xfId="31738"/>
    <cellStyle name="40% - Accent3 2 3 3 3 8" xfId="31739"/>
    <cellStyle name="40% - Accent3 2 3 3 4" xfId="2096"/>
    <cellStyle name="40% - Accent3 2 3 3 4 2" xfId="6691"/>
    <cellStyle name="40% - Accent3 2 3 3 4 2 2" xfId="15364"/>
    <cellStyle name="40% - Accent3 2 3 3 4 2 2 2" xfId="31740"/>
    <cellStyle name="40% - Accent3 2 3 3 4 2 3" xfId="21147"/>
    <cellStyle name="40% - Accent3 2 3 3 4 2 3 2" xfId="31741"/>
    <cellStyle name="40% - Accent3 2 3 3 4 2 4" xfId="31742"/>
    <cellStyle name="40% - Accent3 2 3 3 4 3" xfId="9582"/>
    <cellStyle name="40% - Accent3 2 3 3 4 3 2" xfId="31743"/>
    <cellStyle name="40% - Accent3 2 3 3 4 4" xfId="3799"/>
    <cellStyle name="40% - Accent3 2 3 3 4 4 2" xfId="31744"/>
    <cellStyle name="40% - Accent3 2 3 3 4 5" xfId="12473"/>
    <cellStyle name="40% - Accent3 2 3 3 4 5 2" xfId="31745"/>
    <cellStyle name="40% - Accent3 2 3 3 4 6" xfId="18256"/>
    <cellStyle name="40% - Accent3 2 3 3 4 6 2" xfId="31746"/>
    <cellStyle name="40% - Accent3 2 3 3 4 7" xfId="31747"/>
    <cellStyle name="40% - Accent3 2 3 3 5" xfId="1534"/>
    <cellStyle name="40% - Accent3 2 3 3 5 2" xfId="9020"/>
    <cellStyle name="40% - Accent3 2 3 3 5 2 2" xfId="14802"/>
    <cellStyle name="40% - Accent3 2 3 3 5 2 2 2" xfId="31748"/>
    <cellStyle name="40% - Accent3 2 3 3 5 2 3" xfId="20585"/>
    <cellStyle name="40% - Accent3 2 3 3 5 2 3 2" xfId="31749"/>
    <cellStyle name="40% - Accent3 2 3 3 5 2 4" xfId="31750"/>
    <cellStyle name="40% - Accent3 2 3 3 5 3" xfId="6129"/>
    <cellStyle name="40% - Accent3 2 3 3 5 3 2" xfId="31751"/>
    <cellStyle name="40% - Accent3 2 3 3 5 4" xfId="11911"/>
    <cellStyle name="40% - Accent3 2 3 3 5 4 2" xfId="31752"/>
    <cellStyle name="40% - Accent3 2 3 3 5 5" xfId="17694"/>
    <cellStyle name="40% - Accent3 2 3 3 5 5 2" xfId="31753"/>
    <cellStyle name="40% - Accent3 2 3 3 5 6" xfId="31754"/>
    <cellStyle name="40% - Accent3 2 3 3 6" xfId="4988"/>
    <cellStyle name="40% - Accent3 2 3 3 6 2" xfId="13662"/>
    <cellStyle name="40% - Accent3 2 3 3 6 2 2" xfId="31755"/>
    <cellStyle name="40% - Accent3 2 3 3 6 3" xfId="19445"/>
    <cellStyle name="40% - Accent3 2 3 3 6 3 2" xfId="31756"/>
    <cellStyle name="40% - Accent3 2 3 3 6 4" xfId="31757"/>
    <cellStyle name="40% - Accent3 2 3 3 7" xfId="7880"/>
    <cellStyle name="40% - Accent3 2 3 3 7 2" xfId="31758"/>
    <cellStyle name="40% - Accent3 2 3 3 8" xfId="3237"/>
    <cellStyle name="40% - Accent3 2 3 3 8 2" xfId="31759"/>
    <cellStyle name="40% - Accent3 2 3 3 9" xfId="10771"/>
    <cellStyle name="40% - Accent3 2 3 3 9 2" xfId="31760"/>
    <cellStyle name="40% - Accent3 2 3 4" xfId="360"/>
    <cellStyle name="40% - Accent3 2 3 4 10" xfId="16556"/>
    <cellStyle name="40% - Accent3 2 3 4 10 2" xfId="31761"/>
    <cellStyle name="40% - Accent3 2 3 4 11" xfId="31762"/>
    <cellStyle name="40% - Accent3 2 3 4 2" xfId="361"/>
    <cellStyle name="40% - Accent3 2 3 4 2 2" xfId="2099"/>
    <cellStyle name="40% - Accent3 2 3 4 2 2 2" xfId="9585"/>
    <cellStyle name="40% - Accent3 2 3 4 2 2 2 2" xfId="15367"/>
    <cellStyle name="40% - Accent3 2 3 4 2 2 2 2 2" xfId="31763"/>
    <cellStyle name="40% - Accent3 2 3 4 2 2 2 3" xfId="21150"/>
    <cellStyle name="40% - Accent3 2 3 4 2 2 2 3 2" xfId="31764"/>
    <cellStyle name="40% - Accent3 2 3 4 2 2 2 4" xfId="31765"/>
    <cellStyle name="40% - Accent3 2 3 4 2 2 3" xfId="6694"/>
    <cellStyle name="40% - Accent3 2 3 4 2 2 3 2" xfId="31766"/>
    <cellStyle name="40% - Accent3 2 3 4 2 2 4" xfId="12476"/>
    <cellStyle name="40% - Accent3 2 3 4 2 2 4 2" xfId="31767"/>
    <cellStyle name="40% - Accent3 2 3 4 2 2 5" xfId="18259"/>
    <cellStyle name="40% - Accent3 2 3 4 2 2 5 2" xfId="31768"/>
    <cellStyle name="40% - Accent3 2 3 4 2 2 6" xfId="31769"/>
    <cellStyle name="40% - Accent3 2 3 4 2 3" xfId="4991"/>
    <cellStyle name="40% - Accent3 2 3 4 2 3 2" xfId="13665"/>
    <cellStyle name="40% - Accent3 2 3 4 2 3 2 2" xfId="31770"/>
    <cellStyle name="40% - Accent3 2 3 4 2 3 3" xfId="19448"/>
    <cellStyle name="40% - Accent3 2 3 4 2 3 3 2" xfId="31771"/>
    <cellStyle name="40% - Accent3 2 3 4 2 3 4" xfId="31772"/>
    <cellStyle name="40% - Accent3 2 3 4 2 4" xfId="7883"/>
    <cellStyle name="40% - Accent3 2 3 4 2 4 2" xfId="31773"/>
    <cellStyle name="40% - Accent3 2 3 4 2 5" xfId="3802"/>
    <cellStyle name="40% - Accent3 2 3 4 2 5 2" xfId="31774"/>
    <cellStyle name="40% - Accent3 2 3 4 2 6" xfId="10774"/>
    <cellStyle name="40% - Accent3 2 3 4 2 6 2" xfId="31775"/>
    <cellStyle name="40% - Accent3 2 3 4 2 7" xfId="16557"/>
    <cellStyle name="40% - Accent3 2 3 4 2 7 2" xfId="31776"/>
    <cellStyle name="40% - Accent3 2 3 4 2 8" xfId="31777"/>
    <cellStyle name="40% - Accent3 2 3 4 3" xfId="1056"/>
    <cellStyle name="40% - Accent3 2 3 4 3 2" xfId="2760"/>
    <cellStyle name="40% - Accent3 2 3 4 3 2 2" xfId="10246"/>
    <cellStyle name="40% - Accent3 2 3 4 3 2 2 2" xfId="16028"/>
    <cellStyle name="40% - Accent3 2 3 4 3 2 2 2 2" xfId="31778"/>
    <cellStyle name="40% - Accent3 2 3 4 3 2 2 3" xfId="21811"/>
    <cellStyle name="40% - Accent3 2 3 4 3 2 2 3 2" xfId="31779"/>
    <cellStyle name="40% - Accent3 2 3 4 3 2 2 4" xfId="31780"/>
    <cellStyle name="40% - Accent3 2 3 4 3 2 3" xfId="7355"/>
    <cellStyle name="40% - Accent3 2 3 4 3 2 3 2" xfId="31781"/>
    <cellStyle name="40% - Accent3 2 3 4 3 2 4" xfId="13137"/>
    <cellStyle name="40% - Accent3 2 3 4 3 2 4 2" xfId="31782"/>
    <cellStyle name="40% - Accent3 2 3 4 3 2 5" xfId="18920"/>
    <cellStyle name="40% - Accent3 2 3 4 3 2 5 2" xfId="31783"/>
    <cellStyle name="40% - Accent3 2 3 4 3 2 6" xfId="31784"/>
    <cellStyle name="40% - Accent3 2 3 4 3 3" xfId="5652"/>
    <cellStyle name="40% - Accent3 2 3 4 3 3 2" xfId="14326"/>
    <cellStyle name="40% - Accent3 2 3 4 3 3 2 2" xfId="31785"/>
    <cellStyle name="40% - Accent3 2 3 4 3 3 3" xfId="20109"/>
    <cellStyle name="40% - Accent3 2 3 4 3 3 3 2" xfId="31786"/>
    <cellStyle name="40% - Accent3 2 3 4 3 3 4" xfId="31787"/>
    <cellStyle name="40% - Accent3 2 3 4 3 4" xfId="8544"/>
    <cellStyle name="40% - Accent3 2 3 4 3 4 2" xfId="31788"/>
    <cellStyle name="40% - Accent3 2 3 4 3 5" xfId="4463"/>
    <cellStyle name="40% - Accent3 2 3 4 3 5 2" xfId="31789"/>
    <cellStyle name="40% - Accent3 2 3 4 3 6" xfId="11435"/>
    <cellStyle name="40% - Accent3 2 3 4 3 6 2" xfId="31790"/>
    <cellStyle name="40% - Accent3 2 3 4 3 7" xfId="17218"/>
    <cellStyle name="40% - Accent3 2 3 4 3 7 2" xfId="31791"/>
    <cellStyle name="40% - Accent3 2 3 4 3 8" xfId="31792"/>
    <cellStyle name="40% - Accent3 2 3 4 4" xfId="2098"/>
    <cellStyle name="40% - Accent3 2 3 4 4 2" xfId="6693"/>
    <cellStyle name="40% - Accent3 2 3 4 4 2 2" xfId="15366"/>
    <cellStyle name="40% - Accent3 2 3 4 4 2 2 2" xfId="31793"/>
    <cellStyle name="40% - Accent3 2 3 4 4 2 3" xfId="21149"/>
    <cellStyle name="40% - Accent3 2 3 4 4 2 3 2" xfId="31794"/>
    <cellStyle name="40% - Accent3 2 3 4 4 2 4" xfId="31795"/>
    <cellStyle name="40% - Accent3 2 3 4 4 3" xfId="9584"/>
    <cellStyle name="40% - Accent3 2 3 4 4 3 2" xfId="31796"/>
    <cellStyle name="40% - Accent3 2 3 4 4 4" xfId="3801"/>
    <cellStyle name="40% - Accent3 2 3 4 4 4 2" xfId="31797"/>
    <cellStyle name="40% - Accent3 2 3 4 4 5" xfId="12475"/>
    <cellStyle name="40% - Accent3 2 3 4 4 5 2" xfId="31798"/>
    <cellStyle name="40% - Accent3 2 3 4 4 6" xfId="18258"/>
    <cellStyle name="40% - Accent3 2 3 4 4 6 2" xfId="31799"/>
    <cellStyle name="40% - Accent3 2 3 4 4 7" xfId="31800"/>
    <cellStyle name="40% - Accent3 2 3 4 5" xfId="1535"/>
    <cellStyle name="40% - Accent3 2 3 4 5 2" xfId="9021"/>
    <cellStyle name="40% - Accent3 2 3 4 5 2 2" xfId="14803"/>
    <cellStyle name="40% - Accent3 2 3 4 5 2 2 2" xfId="31801"/>
    <cellStyle name="40% - Accent3 2 3 4 5 2 3" xfId="20586"/>
    <cellStyle name="40% - Accent3 2 3 4 5 2 3 2" xfId="31802"/>
    <cellStyle name="40% - Accent3 2 3 4 5 2 4" xfId="31803"/>
    <cellStyle name="40% - Accent3 2 3 4 5 3" xfId="6130"/>
    <cellStyle name="40% - Accent3 2 3 4 5 3 2" xfId="31804"/>
    <cellStyle name="40% - Accent3 2 3 4 5 4" xfId="11912"/>
    <cellStyle name="40% - Accent3 2 3 4 5 4 2" xfId="31805"/>
    <cellStyle name="40% - Accent3 2 3 4 5 5" xfId="17695"/>
    <cellStyle name="40% - Accent3 2 3 4 5 5 2" xfId="31806"/>
    <cellStyle name="40% - Accent3 2 3 4 5 6" xfId="31807"/>
    <cellStyle name="40% - Accent3 2 3 4 6" xfId="4990"/>
    <cellStyle name="40% - Accent3 2 3 4 6 2" xfId="13664"/>
    <cellStyle name="40% - Accent3 2 3 4 6 2 2" xfId="31808"/>
    <cellStyle name="40% - Accent3 2 3 4 6 3" xfId="19447"/>
    <cellStyle name="40% - Accent3 2 3 4 6 3 2" xfId="31809"/>
    <cellStyle name="40% - Accent3 2 3 4 6 4" xfId="31810"/>
    <cellStyle name="40% - Accent3 2 3 4 7" xfId="7882"/>
    <cellStyle name="40% - Accent3 2 3 4 7 2" xfId="31811"/>
    <cellStyle name="40% - Accent3 2 3 4 8" xfId="3238"/>
    <cellStyle name="40% - Accent3 2 3 4 8 2" xfId="31812"/>
    <cellStyle name="40% - Accent3 2 3 4 9" xfId="10773"/>
    <cellStyle name="40% - Accent3 2 3 4 9 2" xfId="31813"/>
    <cellStyle name="40% - Accent3 2 3 5" xfId="362"/>
    <cellStyle name="40% - Accent3 2 3 5 2" xfId="2100"/>
    <cellStyle name="40% - Accent3 2 3 5 2 2" xfId="6695"/>
    <cellStyle name="40% - Accent3 2 3 5 2 2 2" xfId="15368"/>
    <cellStyle name="40% - Accent3 2 3 5 2 2 2 2" xfId="31814"/>
    <cellStyle name="40% - Accent3 2 3 5 2 2 3" xfId="21151"/>
    <cellStyle name="40% - Accent3 2 3 5 2 2 3 2" xfId="31815"/>
    <cellStyle name="40% - Accent3 2 3 5 2 2 4" xfId="31816"/>
    <cellStyle name="40% - Accent3 2 3 5 2 3" xfId="9586"/>
    <cellStyle name="40% - Accent3 2 3 5 2 3 2" xfId="31817"/>
    <cellStyle name="40% - Accent3 2 3 5 2 4" xfId="3803"/>
    <cellStyle name="40% - Accent3 2 3 5 2 4 2" xfId="31818"/>
    <cellStyle name="40% - Accent3 2 3 5 2 5" xfId="12477"/>
    <cellStyle name="40% - Accent3 2 3 5 2 5 2" xfId="31819"/>
    <cellStyle name="40% - Accent3 2 3 5 2 6" xfId="18260"/>
    <cellStyle name="40% - Accent3 2 3 5 2 6 2" xfId="31820"/>
    <cellStyle name="40% - Accent3 2 3 5 2 7" xfId="31821"/>
    <cellStyle name="40% - Accent3 2 3 5 3" xfId="1531"/>
    <cellStyle name="40% - Accent3 2 3 5 3 2" xfId="9017"/>
    <cellStyle name="40% - Accent3 2 3 5 3 2 2" xfId="14799"/>
    <cellStyle name="40% - Accent3 2 3 5 3 2 2 2" xfId="31822"/>
    <cellStyle name="40% - Accent3 2 3 5 3 2 3" xfId="20582"/>
    <cellStyle name="40% - Accent3 2 3 5 3 2 3 2" xfId="31823"/>
    <cellStyle name="40% - Accent3 2 3 5 3 2 4" xfId="31824"/>
    <cellStyle name="40% - Accent3 2 3 5 3 3" xfId="6126"/>
    <cellStyle name="40% - Accent3 2 3 5 3 3 2" xfId="31825"/>
    <cellStyle name="40% - Accent3 2 3 5 3 4" xfId="11908"/>
    <cellStyle name="40% - Accent3 2 3 5 3 4 2" xfId="31826"/>
    <cellStyle name="40% - Accent3 2 3 5 3 5" xfId="17691"/>
    <cellStyle name="40% - Accent3 2 3 5 3 5 2" xfId="31827"/>
    <cellStyle name="40% - Accent3 2 3 5 3 6" xfId="31828"/>
    <cellStyle name="40% - Accent3 2 3 5 4" xfId="4992"/>
    <cellStyle name="40% - Accent3 2 3 5 4 2" xfId="13666"/>
    <cellStyle name="40% - Accent3 2 3 5 4 2 2" xfId="31829"/>
    <cellStyle name="40% - Accent3 2 3 5 4 3" xfId="19449"/>
    <cellStyle name="40% - Accent3 2 3 5 4 3 2" xfId="31830"/>
    <cellStyle name="40% - Accent3 2 3 5 4 4" xfId="31831"/>
    <cellStyle name="40% - Accent3 2 3 5 5" xfId="7884"/>
    <cellStyle name="40% - Accent3 2 3 5 5 2" xfId="31832"/>
    <cellStyle name="40% - Accent3 2 3 5 6" xfId="3234"/>
    <cellStyle name="40% - Accent3 2 3 5 6 2" xfId="31833"/>
    <cellStyle name="40% - Accent3 2 3 5 7" xfId="10775"/>
    <cellStyle name="40% - Accent3 2 3 5 7 2" xfId="31834"/>
    <cellStyle name="40% - Accent3 2 3 5 8" xfId="16558"/>
    <cellStyle name="40% - Accent3 2 3 5 8 2" xfId="31835"/>
    <cellStyle name="40% - Accent3 2 3 5 9" xfId="31836"/>
    <cellStyle name="40% - Accent3 2 3 6" xfId="889"/>
    <cellStyle name="40% - Accent3 2 3 6 2" xfId="2595"/>
    <cellStyle name="40% - Accent3 2 3 6 2 2" xfId="10081"/>
    <cellStyle name="40% - Accent3 2 3 6 2 2 2" xfId="15863"/>
    <cellStyle name="40% - Accent3 2 3 6 2 2 2 2" xfId="31837"/>
    <cellStyle name="40% - Accent3 2 3 6 2 2 3" xfId="21646"/>
    <cellStyle name="40% - Accent3 2 3 6 2 2 3 2" xfId="31838"/>
    <cellStyle name="40% - Accent3 2 3 6 2 2 4" xfId="31839"/>
    <cellStyle name="40% - Accent3 2 3 6 2 3" xfId="7190"/>
    <cellStyle name="40% - Accent3 2 3 6 2 3 2" xfId="31840"/>
    <cellStyle name="40% - Accent3 2 3 6 2 4" xfId="12972"/>
    <cellStyle name="40% - Accent3 2 3 6 2 4 2" xfId="31841"/>
    <cellStyle name="40% - Accent3 2 3 6 2 5" xfId="18755"/>
    <cellStyle name="40% - Accent3 2 3 6 2 5 2" xfId="31842"/>
    <cellStyle name="40% - Accent3 2 3 6 2 6" xfId="31843"/>
    <cellStyle name="40% - Accent3 2 3 6 3" xfId="5487"/>
    <cellStyle name="40% - Accent3 2 3 6 3 2" xfId="14161"/>
    <cellStyle name="40% - Accent3 2 3 6 3 2 2" xfId="31844"/>
    <cellStyle name="40% - Accent3 2 3 6 3 3" xfId="19944"/>
    <cellStyle name="40% - Accent3 2 3 6 3 3 2" xfId="31845"/>
    <cellStyle name="40% - Accent3 2 3 6 3 4" xfId="31846"/>
    <cellStyle name="40% - Accent3 2 3 6 4" xfId="8379"/>
    <cellStyle name="40% - Accent3 2 3 6 4 2" xfId="31847"/>
    <cellStyle name="40% - Accent3 2 3 6 5" xfId="4298"/>
    <cellStyle name="40% - Accent3 2 3 6 5 2" xfId="31848"/>
    <cellStyle name="40% - Accent3 2 3 6 6" xfId="11270"/>
    <cellStyle name="40% - Accent3 2 3 6 6 2" xfId="31849"/>
    <cellStyle name="40% - Accent3 2 3 6 7" xfId="17053"/>
    <cellStyle name="40% - Accent3 2 3 6 7 2" xfId="31850"/>
    <cellStyle name="40% - Accent3 2 3 6 8" xfId="31851"/>
    <cellStyle name="40% - Accent3 2 3 7" xfId="2091"/>
    <cellStyle name="40% - Accent3 2 3 7 2" xfId="6686"/>
    <cellStyle name="40% - Accent3 2 3 7 2 2" xfId="15359"/>
    <cellStyle name="40% - Accent3 2 3 7 2 2 2" xfId="31852"/>
    <cellStyle name="40% - Accent3 2 3 7 2 3" xfId="21142"/>
    <cellStyle name="40% - Accent3 2 3 7 2 3 2" xfId="31853"/>
    <cellStyle name="40% - Accent3 2 3 7 2 4" xfId="31854"/>
    <cellStyle name="40% - Accent3 2 3 7 3" xfId="9577"/>
    <cellStyle name="40% - Accent3 2 3 7 3 2" xfId="31855"/>
    <cellStyle name="40% - Accent3 2 3 7 4" xfId="3794"/>
    <cellStyle name="40% - Accent3 2 3 7 4 2" xfId="31856"/>
    <cellStyle name="40% - Accent3 2 3 7 5" xfId="12468"/>
    <cellStyle name="40% - Accent3 2 3 7 5 2" xfId="31857"/>
    <cellStyle name="40% - Accent3 2 3 7 6" xfId="18251"/>
    <cellStyle name="40% - Accent3 2 3 7 6 2" xfId="31858"/>
    <cellStyle name="40% - Accent3 2 3 7 7" xfId="31859"/>
    <cellStyle name="40% - Accent3 2 3 8" xfId="1317"/>
    <cellStyle name="40% - Accent3 2 3 8 2" xfId="8803"/>
    <cellStyle name="40% - Accent3 2 3 8 2 2" xfId="14585"/>
    <cellStyle name="40% - Accent3 2 3 8 2 2 2" xfId="31860"/>
    <cellStyle name="40% - Accent3 2 3 8 2 3" xfId="20368"/>
    <cellStyle name="40% - Accent3 2 3 8 2 3 2" xfId="31861"/>
    <cellStyle name="40% - Accent3 2 3 8 2 4" xfId="31862"/>
    <cellStyle name="40% - Accent3 2 3 8 3" xfId="5912"/>
    <cellStyle name="40% - Accent3 2 3 8 3 2" xfId="31863"/>
    <cellStyle name="40% - Accent3 2 3 8 4" xfId="11694"/>
    <cellStyle name="40% - Accent3 2 3 8 4 2" xfId="31864"/>
    <cellStyle name="40% - Accent3 2 3 8 5" xfId="17477"/>
    <cellStyle name="40% - Accent3 2 3 8 5 2" xfId="31865"/>
    <cellStyle name="40% - Accent3 2 3 8 6" xfId="31866"/>
    <cellStyle name="40% - Accent3 2 3 9" xfId="4983"/>
    <cellStyle name="40% - Accent3 2 3 9 2" xfId="13657"/>
    <cellStyle name="40% - Accent3 2 3 9 2 2" xfId="31867"/>
    <cellStyle name="40% - Accent3 2 3 9 3" xfId="19440"/>
    <cellStyle name="40% - Accent3 2 3 9 3 2" xfId="31868"/>
    <cellStyle name="40% - Accent3 2 3 9 4" xfId="31869"/>
    <cellStyle name="40% - Accent3 2 4" xfId="363"/>
    <cellStyle name="40% - Accent3 2 4 10" xfId="10776"/>
    <cellStyle name="40% - Accent3 2 4 10 2" xfId="31870"/>
    <cellStyle name="40% - Accent3 2 4 11" xfId="16559"/>
    <cellStyle name="40% - Accent3 2 4 11 2" xfId="31871"/>
    <cellStyle name="40% - Accent3 2 4 12" xfId="31872"/>
    <cellStyle name="40% - Accent3 2 4 2" xfId="364"/>
    <cellStyle name="40% - Accent3 2 4 2 10" xfId="16560"/>
    <cellStyle name="40% - Accent3 2 4 2 10 2" xfId="31873"/>
    <cellStyle name="40% - Accent3 2 4 2 11" xfId="31874"/>
    <cellStyle name="40% - Accent3 2 4 2 2" xfId="365"/>
    <cellStyle name="40% - Accent3 2 4 2 2 2" xfId="2103"/>
    <cellStyle name="40% - Accent3 2 4 2 2 2 2" xfId="9589"/>
    <cellStyle name="40% - Accent3 2 4 2 2 2 2 2" xfId="15371"/>
    <cellStyle name="40% - Accent3 2 4 2 2 2 2 2 2" xfId="31875"/>
    <cellStyle name="40% - Accent3 2 4 2 2 2 2 3" xfId="21154"/>
    <cellStyle name="40% - Accent3 2 4 2 2 2 2 3 2" xfId="31876"/>
    <cellStyle name="40% - Accent3 2 4 2 2 2 2 4" xfId="31877"/>
    <cellStyle name="40% - Accent3 2 4 2 2 2 3" xfId="6698"/>
    <cellStyle name="40% - Accent3 2 4 2 2 2 3 2" xfId="31878"/>
    <cellStyle name="40% - Accent3 2 4 2 2 2 4" xfId="12480"/>
    <cellStyle name="40% - Accent3 2 4 2 2 2 4 2" xfId="31879"/>
    <cellStyle name="40% - Accent3 2 4 2 2 2 5" xfId="18263"/>
    <cellStyle name="40% - Accent3 2 4 2 2 2 5 2" xfId="31880"/>
    <cellStyle name="40% - Accent3 2 4 2 2 2 6" xfId="31881"/>
    <cellStyle name="40% - Accent3 2 4 2 2 3" xfId="4995"/>
    <cellStyle name="40% - Accent3 2 4 2 2 3 2" xfId="13669"/>
    <cellStyle name="40% - Accent3 2 4 2 2 3 2 2" xfId="31882"/>
    <cellStyle name="40% - Accent3 2 4 2 2 3 3" xfId="19452"/>
    <cellStyle name="40% - Accent3 2 4 2 2 3 3 2" xfId="31883"/>
    <cellStyle name="40% - Accent3 2 4 2 2 3 4" xfId="31884"/>
    <cellStyle name="40% - Accent3 2 4 2 2 4" xfId="7887"/>
    <cellStyle name="40% - Accent3 2 4 2 2 4 2" xfId="31885"/>
    <cellStyle name="40% - Accent3 2 4 2 2 5" xfId="3806"/>
    <cellStyle name="40% - Accent3 2 4 2 2 5 2" xfId="31886"/>
    <cellStyle name="40% - Accent3 2 4 2 2 6" xfId="10778"/>
    <cellStyle name="40% - Accent3 2 4 2 2 6 2" xfId="31887"/>
    <cellStyle name="40% - Accent3 2 4 2 2 7" xfId="16561"/>
    <cellStyle name="40% - Accent3 2 4 2 2 7 2" xfId="31888"/>
    <cellStyle name="40% - Accent3 2 4 2 2 8" xfId="31889"/>
    <cellStyle name="40% - Accent3 2 4 2 3" xfId="1058"/>
    <cellStyle name="40% - Accent3 2 4 2 3 2" xfId="2762"/>
    <cellStyle name="40% - Accent3 2 4 2 3 2 2" xfId="10248"/>
    <cellStyle name="40% - Accent3 2 4 2 3 2 2 2" xfId="16030"/>
    <cellStyle name="40% - Accent3 2 4 2 3 2 2 2 2" xfId="31890"/>
    <cellStyle name="40% - Accent3 2 4 2 3 2 2 3" xfId="21813"/>
    <cellStyle name="40% - Accent3 2 4 2 3 2 2 3 2" xfId="31891"/>
    <cellStyle name="40% - Accent3 2 4 2 3 2 2 4" xfId="31892"/>
    <cellStyle name="40% - Accent3 2 4 2 3 2 3" xfId="7357"/>
    <cellStyle name="40% - Accent3 2 4 2 3 2 3 2" xfId="31893"/>
    <cellStyle name="40% - Accent3 2 4 2 3 2 4" xfId="13139"/>
    <cellStyle name="40% - Accent3 2 4 2 3 2 4 2" xfId="31894"/>
    <cellStyle name="40% - Accent3 2 4 2 3 2 5" xfId="18922"/>
    <cellStyle name="40% - Accent3 2 4 2 3 2 5 2" xfId="31895"/>
    <cellStyle name="40% - Accent3 2 4 2 3 2 6" xfId="31896"/>
    <cellStyle name="40% - Accent3 2 4 2 3 3" xfId="5654"/>
    <cellStyle name="40% - Accent3 2 4 2 3 3 2" xfId="14328"/>
    <cellStyle name="40% - Accent3 2 4 2 3 3 2 2" xfId="31897"/>
    <cellStyle name="40% - Accent3 2 4 2 3 3 3" xfId="20111"/>
    <cellStyle name="40% - Accent3 2 4 2 3 3 3 2" xfId="31898"/>
    <cellStyle name="40% - Accent3 2 4 2 3 3 4" xfId="31899"/>
    <cellStyle name="40% - Accent3 2 4 2 3 4" xfId="8546"/>
    <cellStyle name="40% - Accent3 2 4 2 3 4 2" xfId="31900"/>
    <cellStyle name="40% - Accent3 2 4 2 3 5" xfId="4465"/>
    <cellStyle name="40% - Accent3 2 4 2 3 5 2" xfId="31901"/>
    <cellStyle name="40% - Accent3 2 4 2 3 6" xfId="11437"/>
    <cellStyle name="40% - Accent3 2 4 2 3 6 2" xfId="31902"/>
    <cellStyle name="40% - Accent3 2 4 2 3 7" xfId="17220"/>
    <cellStyle name="40% - Accent3 2 4 2 3 7 2" xfId="31903"/>
    <cellStyle name="40% - Accent3 2 4 2 3 8" xfId="31904"/>
    <cellStyle name="40% - Accent3 2 4 2 4" xfId="2102"/>
    <cellStyle name="40% - Accent3 2 4 2 4 2" xfId="6697"/>
    <cellStyle name="40% - Accent3 2 4 2 4 2 2" xfId="15370"/>
    <cellStyle name="40% - Accent3 2 4 2 4 2 2 2" xfId="31905"/>
    <cellStyle name="40% - Accent3 2 4 2 4 2 3" xfId="21153"/>
    <cellStyle name="40% - Accent3 2 4 2 4 2 3 2" xfId="31906"/>
    <cellStyle name="40% - Accent3 2 4 2 4 2 4" xfId="31907"/>
    <cellStyle name="40% - Accent3 2 4 2 4 3" xfId="9588"/>
    <cellStyle name="40% - Accent3 2 4 2 4 3 2" xfId="31908"/>
    <cellStyle name="40% - Accent3 2 4 2 4 4" xfId="3805"/>
    <cellStyle name="40% - Accent3 2 4 2 4 4 2" xfId="31909"/>
    <cellStyle name="40% - Accent3 2 4 2 4 5" xfId="12479"/>
    <cellStyle name="40% - Accent3 2 4 2 4 5 2" xfId="31910"/>
    <cellStyle name="40% - Accent3 2 4 2 4 6" xfId="18262"/>
    <cellStyle name="40% - Accent3 2 4 2 4 6 2" xfId="31911"/>
    <cellStyle name="40% - Accent3 2 4 2 4 7" xfId="31912"/>
    <cellStyle name="40% - Accent3 2 4 2 5" xfId="1537"/>
    <cellStyle name="40% - Accent3 2 4 2 5 2" xfId="9023"/>
    <cellStyle name="40% - Accent3 2 4 2 5 2 2" xfId="14805"/>
    <cellStyle name="40% - Accent3 2 4 2 5 2 2 2" xfId="31913"/>
    <cellStyle name="40% - Accent3 2 4 2 5 2 3" xfId="20588"/>
    <cellStyle name="40% - Accent3 2 4 2 5 2 3 2" xfId="31914"/>
    <cellStyle name="40% - Accent3 2 4 2 5 2 4" xfId="31915"/>
    <cellStyle name="40% - Accent3 2 4 2 5 3" xfId="6132"/>
    <cellStyle name="40% - Accent3 2 4 2 5 3 2" xfId="31916"/>
    <cellStyle name="40% - Accent3 2 4 2 5 4" xfId="11914"/>
    <cellStyle name="40% - Accent3 2 4 2 5 4 2" xfId="31917"/>
    <cellStyle name="40% - Accent3 2 4 2 5 5" xfId="17697"/>
    <cellStyle name="40% - Accent3 2 4 2 5 5 2" xfId="31918"/>
    <cellStyle name="40% - Accent3 2 4 2 5 6" xfId="31919"/>
    <cellStyle name="40% - Accent3 2 4 2 6" xfId="4994"/>
    <cellStyle name="40% - Accent3 2 4 2 6 2" xfId="13668"/>
    <cellStyle name="40% - Accent3 2 4 2 6 2 2" xfId="31920"/>
    <cellStyle name="40% - Accent3 2 4 2 6 3" xfId="19451"/>
    <cellStyle name="40% - Accent3 2 4 2 6 3 2" xfId="31921"/>
    <cellStyle name="40% - Accent3 2 4 2 6 4" xfId="31922"/>
    <cellStyle name="40% - Accent3 2 4 2 7" xfId="7886"/>
    <cellStyle name="40% - Accent3 2 4 2 7 2" xfId="31923"/>
    <cellStyle name="40% - Accent3 2 4 2 8" xfId="3240"/>
    <cellStyle name="40% - Accent3 2 4 2 8 2" xfId="31924"/>
    <cellStyle name="40% - Accent3 2 4 2 9" xfId="10777"/>
    <cellStyle name="40% - Accent3 2 4 2 9 2" xfId="31925"/>
    <cellStyle name="40% - Accent3 2 4 3" xfId="366"/>
    <cellStyle name="40% - Accent3 2 4 3 2" xfId="2104"/>
    <cellStyle name="40% - Accent3 2 4 3 2 2" xfId="6699"/>
    <cellStyle name="40% - Accent3 2 4 3 2 2 2" xfId="15372"/>
    <cellStyle name="40% - Accent3 2 4 3 2 2 2 2" xfId="31926"/>
    <cellStyle name="40% - Accent3 2 4 3 2 2 3" xfId="21155"/>
    <cellStyle name="40% - Accent3 2 4 3 2 2 3 2" xfId="31927"/>
    <cellStyle name="40% - Accent3 2 4 3 2 2 4" xfId="31928"/>
    <cellStyle name="40% - Accent3 2 4 3 2 3" xfId="9590"/>
    <cellStyle name="40% - Accent3 2 4 3 2 3 2" xfId="31929"/>
    <cellStyle name="40% - Accent3 2 4 3 2 4" xfId="3807"/>
    <cellStyle name="40% - Accent3 2 4 3 2 4 2" xfId="31930"/>
    <cellStyle name="40% - Accent3 2 4 3 2 5" xfId="12481"/>
    <cellStyle name="40% - Accent3 2 4 3 2 5 2" xfId="31931"/>
    <cellStyle name="40% - Accent3 2 4 3 2 6" xfId="18264"/>
    <cellStyle name="40% - Accent3 2 4 3 2 6 2" xfId="31932"/>
    <cellStyle name="40% - Accent3 2 4 3 2 7" xfId="31933"/>
    <cellStyle name="40% - Accent3 2 4 3 3" xfId="1536"/>
    <cellStyle name="40% - Accent3 2 4 3 3 2" xfId="9022"/>
    <cellStyle name="40% - Accent3 2 4 3 3 2 2" xfId="14804"/>
    <cellStyle name="40% - Accent3 2 4 3 3 2 2 2" xfId="31934"/>
    <cellStyle name="40% - Accent3 2 4 3 3 2 3" xfId="20587"/>
    <cellStyle name="40% - Accent3 2 4 3 3 2 3 2" xfId="31935"/>
    <cellStyle name="40% - Accent3 2 4 3 3 2 4" xfId="31936"/>
    <cellStyle name="40% - Accent3 2 4 3 3 3" xfId="6131"/>
    <cellStyle name="40% - Accent3 2 4 3 3 3 2" xfId="31937"/>
    <cellStyle name="40% - Accent3 2 4 3 3 4" xfId="11913"/>
    <cellStyle name="40% - Accent3 2 4 3 3 4 2" xfId="31938"/>
    <cellStyle name="40% - Accent3 2 4 3 3 5" xfId="17696"/>
    <cellStyle name="40% - Accent3 2 4 3 3 5 2" xfId="31939"/>
    <cellStyle name="40% - Accent3 2 4 3 3 6" xfId="31940"/>
    <cellStyle name="40% - Accent3 2 4 3 4" xfId="4996"/>
    <cellStyle name="40% - Accent3 2 4 3 4 2" xfId="13670"/>
    <cellStyle name="40% - Accent3 2 4 3 4 2 2" xfId="31941"/>
    <cellStyle name="40% - Accent3 2 4 3 4 3" xfId="19453"/>
    <cellStyle name="40% - Accent3 2 4 3 4 3 2" xfId="31942"/>
    <cellStyle name="40% - Accent3 2 4 3 4 4" xfId="31943"/>
    <cellStyle name="40% - Accent3 2 4 3 5" xfId="7888"/>
    <cellStyle name="40% - Accent3 2 4 3 5 2" xfId="31944"/>
    <cellStyle name="40% - Accent3 2 4 3 6" xfId="3239"/>
    <cellStyle name="40% - Accent3 2 4 3 6 2" xfId="31945"/>
    <cellStyle name="40% - Accent3 2 4 3 7" xfId="10779"/>
    <cellStyle name="40% - Accent3 2 4 3 7 2" xfId="31946"/>
    <cellStyle name="40% - Accent3 2 4 3 8" xfId="16562"/>
    <cellStyle name="40% - Accent3 2 4 3 8 2" xfId="31947"/>
    <cellStyle name="40% - Accent3 2 4 3 9" xfId="31948"/>
    <cellStyle name="40% - Accent3 2 4 4" xfId="1057"/>
    <cellStyle name="40% - Accent3 2 4 4 2" xfId="2761"/>
    <cellStyle name="40% - Accent3 2 4 4 2 2" xfId="10247"/>
    <cellStyle name="40% - Accent3 2 4 4 2 2 2" xfId="16029"/>
    <cellStyle name="40% - Accent3 2 4 4 2 2 2 2" xfId="31949"/>
    <cellStyle name="40% - Accent3 2 4 4 2 2 3" xfId="21812"/>
    <cellStyle name="40% - Accent3 2 4 4 2 2 3 2" xfId="31950"/>
    <cellStyle name="40% - Accent3 2 4 4 2 2 4" xfId="31951"/>
    <cellStyle name="40% - Accent3 2 4 4 2 3" xfId="7356"/>
    <cellStyle name="40% - Accent3 2 4 4 2 3 2" xfId="31952"/>
    <cellStyle name="40% - Accent3 2 4 4 2 4" xfId="13138"/>
    <cellStyle name="40% - Accent3 2 4 4 2 4 2" xfId="31953"/>
    <cellStyle name="40% - Accent3 2 4 4 2 5" xfId="18921"/>
    <cellStyle name="40% - Accent3 2 4 4 2 5 2" xfId="31954"/>
    <cellStyle name="40% - Accent3 2 4 4 2 6" xfId="31955"/>
    <cellStyle name="40% - Accent3 2 4 4 3" xfId="5653"/>
    <cellStyle name="40% - Accent3 2 4 4 3 2" xfId="14327"/>
    <cellStyle name="40% - Accent3 2 4 4 3 2 2" xfId="31956"/>
    <cellStyle name="40% - Accent3 2 4 4 3 3" xfId="20110"/>
    <cellStyle name="40% - Accent3 2 4 4 3 3 2" xfId="31957"/>
    <cellStyle name="40% - Accent3 2 4 4 3 4" xfId="31958"/>
    <cellStyle name="40% - Accent3 2 4 4 4" xfId="8545"/>
    <cellStyle name="40% - Accent3 2 4 4 4 2" xfId="31959"/>
    <cellStyle name="40% - Accent3 2 4 4 5" xfId="4464"/>
    <cellStyle name="40% - Accent3 2 4 4 5 2" xfId="31960"/>
    <cellStyle name="40% - Accent3 2 4 4 6" xfId="11436"/>
    <cellStyle name="40% - Accent3 2 4 4 6 2" xfId="31961"/>
    <cellStyle name="40% - Accent3 2 4 4 7" xfId="17219"/>
    <cellStyle name="40% - Accent3 2 4 4 7 2" xfId="31962"/>
    <cellStyle name="40% - Accent3 2 4 4 8" xfId="31963"/>
    <cellStyle name="40% - Accent3 2 4 5" xfId="2101"/>
    <cellStyle name="40% - Accent3 2 4 5 2" xfId="6696"/>
    <cellStyle name="40% - Accent3 2 4 5 2 2" xfId="15369"/>
    <cellStyle name="40% - Accent3 2 4 5 2 2 2" xfId="31964"/>
    <cellStyle name="40% - Accent3 2 4 5 2 3" xfId="21152"/>
    <cellStyle name="40% - Accent3 2 4 5 2 3 2" xfId="31965"/>
    <cellStyle name="40% - Accent3 2 4 5 2 4" xfId="31966"/>
    <cellStyle name="40% - Accent3 2 4 5 3" xfId="9587"/>
    <cellStyle name="40% - Accent3 2 4 5 3 2" xfId="31967"/>
    <cellStyle name="40% - Accent3 2 4 5 4" xfId="3804"/>
    <cellStyle name="40% - Accent3 2 4 5 4 2" xfId="31968"/>
    <cellStyle name="40% - Accent3 2 4 5 5" xfId="12478"/>
    <cellStyle name="40% - Accent3 2 4 5 5 2" xfId="31969"/>
    <cellStyle name="40% - Accent3 2 4 5 6" xfId="18261"/>
    <cellStyle name="40% - Accent3 2 4 5 6 2" xfId="31970"/>
    <cellStyle name="40% - Accent3 2 4 5 7" xfId="31971"/>
    <cellStyle name="40% - Accent3 2 4 6" xfId="1314"/>
    <cellStyle name="40% - Accent3 2 4 6 2" xfId="8800"/>
    <cellStyle name="40% - Accent3 2 4 6 2 2" xfId="14582"/>
    <cellStyle name="40% - Accent3 2 4 6 2 2 2" xfId="31972"/>
    <cellStyle name="40% - Accent3 2 4 6 2 3" xfId="20365"/>
    <cellStyle name="40% - Accent3 2 4 6 2 3 2" xfId="31973"/>
    <cellStyle name="40% - Accent3 2 4 6 2 4" xfId="31974"/>
    <cellStyle name="40% - Accent3 2 4 6 3" xfId="5909"/>
    <cellStyle name="40% - Accent3 2 4 6 3 2" xfId="31975"/>
    <cellStyle name="40% - Accent3 2 4 6 4" xfId="11691"/>
    <cellStyle name="40% - Accent3 2 4 6 4 2" xfId="31976"/>
    <cellStyle name="40% - Accent3 2 4 6 5" xfId="17474"/>
    <cellStyle name="40% - Accent3 2 4 6 5 2" xfId="31977"/>
    <cellStyle name="40% - Accent3 2 4 6 6" xfId="31978"/>
    <cellStyle name="40% - Accent3 2 4 7" xfId="4993"/>
    <cellStyle name="40% - Accent3 2 4 7 2" xfId="13667"/>
    <cellStyle name="40% - Accent3 2 4 7 2 2" xfId="31979"/>
    <cellStyle name="40% - Accent3 2 4 7 3" xfId="19450"/>
    <cellStyle name="40% - Accent3 2 4 7 3 2" xfId="31980"/>
    <cellStyle name="40% - Accent3 2 4 7 4" xfId="31981"/>
    <cellStyle name="40% - Accent3 2 4 8" xfId="7885"/>
    <cellStyle name="40% - Accent3 2 4 8 2" xfId="31982"/>
    <cellStyle name="40% - Accent3 2 4 9" xfId="3017"/>
    <cellStyle name="40% - Accent3 2 4 9 2" xfId="31983"/>
    <cellStyle name="40% - Accent3 2 5" xfId="367"/>
    <cellStyle name="40% - Accent3 2 5 10" xfId="16563"/>
    <cellStyle name="40% - Accent3 2 5 10 2" xfId="31984"/>
    <cellStyle name="40% - Accent3 2 5 11" xfId="31985"/>
    <cellStyle name="40% - Accent3 2 5 2" xfId="368"/>
    <cellStyle name="40% - Accent3 2 5 2 2" xfId="2106"/>
    <cellStyle name="40% - Accent3 2 5 2 2 2" xfId="9592"/>
    <cellStyle name="40% - Accent3 2 5 2 2 2 2" xfId="15374"/>
    <cellStyle name="40% - Accent3 2 5 2 2 2 2 2" xfId="31986"/>
    <cellStyle name="40% - Accent3 2 5 2 2 2 3" xfId="21157"/>
    <cellStyle name="40% - Accent3 2 5 2 2 2 3 2" xfId="31987"/>
    <cellStyle name="40% - Accent3 2 5 2 2 2 4" xfId="31988"/>
    <cellStyle name="40% - Accent3 2 5 2 2 3" xfId="6701"/>
    <cellStyle name="40% - Accent3 2 5 2 2 3 2" xfId="31989"/>
    <cellStyle name="40% - Accent3 2 5 2 2 4" xfId="12483"/>
    <cellStyle name="40% - Accent3 2 5 2 2 4 2" xfId="31990"/>
    <cellStyle name="40% - Accent3 2 5 2 2 5" xfId="18266"/>
    <cellStyle name="40% - Accent3 2 5 2 2 5 2" xfId="31991"/>
    <cellStyle name="40% - Accent3 2 5 2 2 6" xfId="31992"/>
    <cellStyle name="40% - Accent3 2 5 2 3" xfId="4998"/>
    <cellStyle name="40% - Accent3 2 5 2 3 2" xfId="13672"/>
    <cellStyle name="40% - Accent3 2 5 2 3 2 2" xfId="31993"/>
    <cellStyle name="40% - Accent3 2 5 2 3 3" xfId="19455"/>
    <cellStyle name="40% - Accent3 2 5 2 3 3 2" xfId="31994"/>
    <cellStyle name="40% - Accent3 2 5 2 3 4" xfId="31995"/>
    <cellStyle name="40% - Accent3 2 5 2 4" xfId="7890"/>
    <cellStyle name="40% - Accent3 2 5 2 4 2" xfId="31996"/>
    <cellStyle name="40% - Accent3 2 5 2 5" xfId="3809"/>
    <cellStyle name="40% - Accent3 2 5 2 5 2" xfId="31997"/>
    <cellStyle name="40% - Accent3 2 5 2 6" xfId="10781"/>
    <cellStyle name="40% - Accent3 2 5 2 6 2" xfId="31998"/>
    <cellStyle name="40% - Accent3 2 5 2 7" xfId="16564"/>
    <cellStyle name="40% - Accent3 2 5 2 7 2" xfId="31999"/>
    <cellStyle name="40% - Accent3 2 5 2 8" xfId="32000"/>
    <cellStyle name="40% - Accent3 2 5 3" xfId="1059"/>
    <cellStyle name="40% - Accent3 2 5 3 2" xfId="2763"/>
    <cellStyle name="40% - Accent3 2 5 3 2 2" xfId="10249"/>
    <cellStyle name="40% - Accent3 2 5 3 2 2 2" xfId="16031"/>
    <cellStyle name="40% - Accent3 2 5 3 2 2 2 2" xfId="32001"/>
    <cellStyle name="40% - Accent3 2 5 3 2 2 3" xfId="21814"/>
    <cellStyle name="40% - Accent3 2 5 3 2 2 3 2" xfId="32002"/>
    <cellStyle name="40% - Accent3 2 5 3 2 2 4" xfId="32003"/>
    <cellStyle name="40% - Accent3 2 5 3 2 3" xfId="7358"/>
    <cellStyle name="40% - Accent3 2 5 3 2 3 2" xfId="32004"/>
    <cellStyle name="40% - Accent3 2 5 3 2 4" xfId="13140"/>
    <cellStyle name="40% - Accent3 2 5 3 2 4 2" xfId="32005"/>
    <cellStyle name="40% - Accent3 2 5 3 2 5" xfId="18923"/>
    <cellStyle name="40% - Accent3 2 5 3 2 5 2" xfId="32006"/>
    <cellStyle name="40% - Accent3 2 5 3 2 6" xfId="32007"/>
    <cellStyle name="40% - Accent3 2 5 3 3" xfId="5655"/>
    <cellStyle name="40% - Accent3 2 5 3 3 2" xfId="14329"/>
    <cellStyle name="40% - Accent3 2 5 3 3 2 2" xfId="32008"/>
    <cellStyle name="40% - Accent3 2 5 3 3 3" xfId="20112"/>
    <cellStyle name="40% - Accent3 2 5 3 3 3 2" xfId="32009"/>
    <cellStyle name="40% - Accent3 2 5 3 3 4" xfId="32010"/>
    <cellStyle name="40% - Accent3 2 5 3 4" xfId="8547"/>
    <cellStyle name="40% - Accent3 2 5 3 4 2" xfId="32011"/>
    <cellStyle name="40% - Accent3 2 5 3 5" xfId="4466"/>
    <cellStyle name="40% - Accent3 2 5 3 5 2" xfId="32012"/>
    <cellStyle name="40% - Accent3 2 5 3 6" xfId="11438"/>
    <cellStyle name="40% - Accent3 2 5 3 6 2" xfId="32013"/>
    <cellStyle name="40% - Accent3 2 5 3 7" xfId="17221"/>
    <cellStyle name="40% - Accent3 2 5 3 7 2" xfId="32014"/>
    <cellStyle name="40% - Accent3 2 5 3 8" xfId="32015"/>
    <cellStyle name="40% - Accent3 2 5 4" xfId="2105"/>
    <cellStyle name="40% - Accent3 2 5 4 2" xfId="6700"/>
    <cellStyle name="40% - Accent3 2 5 4 2 2" xfId="15373"/>
    <cellStyle name="40% - Accent3 2 5 4 2 2 2" xfId="32016"/>
    <cellStyle name="40% - Accent3 2 5 4 2 3" xfId="21156"/>
    <cellStyle name="40% - Accent3 2 5 4 2 3 2" xfId="32017"/>
    <cellStyle name="40% - Accent3 2 5 4 2 4" xfId="32018"/>
    <cellStyle name="40% - Accent3 2 5 4 3" xfId="9591"/>
    <cellStyle name="40% - Accent3 2 5 4 3 2" xfId="32019"/>
    <cellStyle name="40% - Accent3 2 5 4 4" xfId="3808"/>
    <cellStyle name="40% - Accent3 2 5 4 4 2" xfId="32020"/>
    <cellStyle name="40% - Accent3 2 5 4 5" xfId="12482"/>
    <cellStyle name="40% - Accent3 2 5 4 5 2" xfId="32021"/>
    <cellStyle name="40% - Accent3 2 5 4 6" xfId="18265"/>
    <cellStyle name="40% - Accent3 2 5 4 6 2" xfId="32022"/>
    <cellStyle name="40% - Accent3 2 5 4 7" xfId="32023"/>
    <cellStyle name="40% - Accent3 2 5 5" xfId="1538"/>
    <cellStyle name="40% - Accent3 2 5 5 2" xfId="9024"/>
    <cellStyle name="40% - Accent3 2 5 5 2 2" xfId="14806"/>
    <cellStyle name="40% - Accent3 2 5 5 2 2 2" xfId="32024"/>
    <cellStyle name="40% - Accent3 2 5 5 2 3" xfId="20589"/>
    <cellStyle name="40% - Accent3 2 5 5 2 3 2" xfId="32025"/>
    <cellStyle name="40% - Accent3 2 5 5 2 4" xfId="32026"/>
    <cellStyle name="40% - Accent3 2 5 5 3" xfId="6133"/>
    <cellStyle name="40% - Accent3 2 5 5 3 2" xfId="32027"/>
    <cellStyle name="40% - Accent3 2 5 5 4" xfId="11915"/>
    <cellStyle name="40% - Accent3 2 5 5 4 2" xfId="32028"/>
    <cellStyle name="40% - Accent3 2 5 5 5" xfId="17698"/>
    <cellStyle name="40% - Accent3 2 5 5 5 2" xfId="32029"/>
    <cellStyle name="40% - Accent3 2 5 5 6" xfId="32030"/>
    <cellStyle name="40% - Accent3 2 5 6" xfId="4997"/>
    <cellStyle name="40% - Accent3 2 5 6 2" xfId="13671"/>
    <cellStyle name="40% - Accent3 2 5 6 2 2" xfId="32031"/>
    <cellStyle name="40% - Accent3 2 5 6 3" xfId="19454"/>
    <cellStyle name="40% - Accent3 2 5 6 3 2" xfId="32032"/>
    <cellStyle name="40% - Accent3 2 5 6 4" xfId="32033"/>
    <cellStyle name="40% - Accent3 2 5 7" xfId="7889"/>
    <cellStyle name="40% - Accent3 2 5 7 2" xfId="32034"/>
    <cellStyle name="40% - Accent3 2 5 8" xfId="3241"/>
    <cellStyle name="40% - Accent3 2 5 8 2" xfId="32035"/>
    <cellStyle name="40% - Accent3 2 5 9" xfId="10780"/>
    <cellStyle name="40% - Accent3 2 5 9 2" xfId="32036"/>
    <cellStyle name="40% - Accent3 2 6" xfId="369"/>
    <cellStyle name="40% - Accent3 2 6 10" xfId="16565"/>
    <cellStyle name="40% - Accent3 2 6 10 2" xfId="32037"/>
    <cellStyle name="40% - Accent3 2 6 11" xfId="32038"/>
    <cellStyle name="40% - Accent3 2 6 2" xfId="370"/>
    <cellStyle name="40% - Accent3 2 6 2 2" xfId="2108"/>
    <cellStyle name="40% - Accent3 2 6 2 2 2" xfId="9594"/>
    <cellStyle name="40% - Accent3 2 6 2 2 2 2" xfId="15376"/>
    <cellStyle name="40% - Accent3 2 6 2 2 2 2 2" xfId="32039"/>
    <cellStyle name="40% - Accent3 2 6 2 2 2 3" xfId="21159"/>
    <cellStyle name="40% - Accent3 2 6 2 2 2 3 2" xfId="32040"/>
    <cellStyle name="40% - Accent3 2 6 2 2 2 4" xfId="32041"/>
    <cellStyle name="40% - Accent3 2 6 2 2 3" xfId="6703"/>
    <cellStyle name="40% - Accent3 2 6 2 2 3 2" xfId="32042"/>
    <cellStyle name="40% - Accent3 2 6 2 2 4" xfId="12485"/>
    <cellStyle name="40% - Accent3 2 6 2 2 4 2" xfId="32043"/>
    <cellStyle name="40% - Accent3 2 6 2 2 5" xfId="18268"/>
    <cellStyle name="40% - Accent3 2 6 2 2 5 2" xfId="32044"/>
    <cellStyle name="40% - Accent3 2 6 2 2 6" xfId="32045"/>
    <cellStyle name="40% - Accent3 2 6 2 3" xfId="5000"/>
    <cellStyle name="40% - Accent3 2 6 2 3 2" xfId="13674"/>
    <cellStyle name="40% - Accent3 2 6 2 3 2 2" xfId="32046"/>
    <cellStyle name="40% - Accent3 2 6 2 3 3" xfId="19457"/>
    <cellStyle name="40% - Accent3 2 6 2 3 3 2" xfId="32047"/>
    <cellStyle name="40% - Accent3 2 6 2 3 4" xfId="32048"/>
    <cellStyle name="40% - Accent3 2 6 2 4" xfId="7892"/>
    <cellStyle name="40% - Accent3 2 6 2 4 2" xfId="32049"/>
    <cellStyle name="40% - Accent3 2 6 2 5" xfId="3811"/>
    <cellStyle name="40% - Accent3 2 6 2 5 2" xfId="32050"/>
    <cellStyle name="40% - Accent3 2 6 2 6" xfId="10783"/>
    <cellStyle name="40% - Accent3 2 6 2 6 2" xfId="32051"/>
    <cellStyle name="40% - Accent3 2 6 2 7" xfId="16566"/>
    <cellStyle name="40% - Accent3 2 6 2 7 2" xfId="32052"/>
    <cellStyle name="40% - Accent3 2 6 2 8" xfId="32053"/>
    <cellStyle name="40% - Accent3 2 6 3" xfId="1060"/>
    <cellStyle name="40% - Accent3 2 6 3 2" xfId="2764"/>
    <cellStyle name="40% - Accent3 2 6 3 2 2" xfId="10250"/>
    <cellStyle name="40% - Accent3 2 6 3 2 2 2" xfId="16032"/>
    <cellStyle name="40% - Accent3 2 6 3 2 2 2 2" xfId="32054"/>
    <cellStyle name="40% - Accent3 2 6 3 2 2 3" xfId="21815"/>
    <cellStyle name="40% - Accent3 2 6 3 2 2 3 2" xfId="32055"/>
    <cellStyle name="40% - Accent3 2 6 3 2 2 4" xfId="32056"/>
    <cellStyle name="40% - Accent3 2 6 3 2 3" xfId="7359"/>
    <cellStyle name="40% - Accent3 2 6 3 2 3 2" xfId="32057"/>
    <cellStyle name="40% - Accent3 2 6 3 2 4" xfId="13141"/>
    <cellStyle name="40% - Accent3 2 6 3 2 4 2" xfId="32058"/>
    <cellStyle name="40% - Accent3 2 6 3 2 5" xfId="18924"/>
    <cellStyle name="40% - Accent3 2 6 3 2 5 2" xfId="32059"/>
    <cellStyle name="40% - Accent3 2 6 3 2 6" xfId="32060"/>
    <cellStyle name="40% - Accent3 2 6 3 3" xfId="5656"/>
    <cellStyle name="40% - Accent3 2 6 3 3 2" xfId="14330"/>
    <cellStyle name="40% - Accent3 2 6 3 3 2 2" xfId="32061"/>
    <cellStyle name="40% - Accent3 2 6 3 3 3" xfId="20113"/>
    <cellStyle name="40% - Accent3 2 6 3 3 3 2" xfId="32062"/>
    <cellStyle name="40% - Accent3 2 6 3 3 4" xfId="32063"/>
    <cellStyle name="40% - Accent3 2 6 3 4" xfId="8548"/>
    <cellStyle name="40% - Accent3 2 6 3 4 2" xfId="32064"/>
    <cellStyle name="40% - Accent3 2 6 3 5" xfId="4467"/>
    <cellStyle name="40% - Accent3 2 6 3 5 2" xfId="32065"/>
    <cellStyle name="40% - Accent3 2 6 3 6" xfId="11439"/>
    <cellStyle name="40% - Accent3 2 6 3 6 2" xfId="32066"/>
    <cellStyle name="40% - Accent3 2 6 3 7" xfId="17222"/>
    <cellStyle name="40% - Accent3 2 6 3 7 2" xfId="32067"/>
    <cellStyle name="40% - Accent3 2 6 3 8" xfId="32068"/>
    <cellStyle name="40% - Accent3 2 6 4" xfId="2107"/>
    <cellStyle name="40% - Accent3 2 6 4 2" xfId="6702"/>
    <cellStyle name="40% - Accent3 2 6 4 2 2" xfId="15375"/>
    <cellStyle name="40% - Accent3 2 6 4 2 2 2" xfId="32069"/>
    <cellStyle name="40% - Accent3 2 6 4 2 3" xfId="21158"/>
    <cellStyle name="40% - Accent3 2 6 4 2 3 2" xfId="32070"/>
    <cellStyle name="40% - Accent3 2 6 4 2 4" xfId="32071"/>
    <cellStyle name="40% - Accent3 2 6 4 3" xfId="9593"/>
    <cellStyle name="40% - Accent3 2 6 4 3 2" xfId="32072"/>
    <cellStyle name="40% - Accent3 2 6 4 4" xfId="3810"/>
    <cellStyle name="40% - Accent3 2 6 4 4 2" xfId="32073"/>
    <cellStyle name="40% - Accent3 2 6 4 5" xfId="12484"/>
    <cellStyle name="40% - Accent3 2 6 4 5 2" xfId="32074"/>
    <cellStyle name="40% - Accent3 2 6 4 6" xfId="18267"/>
    <cellStyle name="40% - Accent3 2 6 4 6 2" xfId="32075"/>
    <cellStyle name="40% - Accent3 2 6 4 7" xfId="32076"/>
    <cellStyle name="40% - Accent3 2 6 5" xfId="1539"/>
    <cellStyle name="40% - Accent3 2 6 5 2" xfId="9025"/>
    <cellStyle name="40% - Accent3 2 6 5 2 2" xfId="14807"/>
    <cellStyle name="40% - Accent3 2 6 5 2 2 2" xfId="32077"/>
    <cellStyle name="40% - Accent3 2 6 5 2 3" xfId="20590"/>
    <cellStyle name="40% - Accent3 2 6 5 2 3 2" xfId="32078"/>
    <cellStyle name="40% - Accent3 2 6 5 2 4" xfId="32079"/>
    <cellStyle name="40% - Accent3 2 6 5 3" xfId="6134"/>
    <cellStyle name="40% - Accent3 2 6 5 3 2" xfId="32080"/>
    <cellStyle name="40% - Accent3 2 6 5 4" xfId="11916"/>
    <cellStyle name="40% - Accent3 2 6 5 4 2" xfId="32081"/>
    <cellStyle name="40% - Accent3 2 6 5 5" xfId="17699"/>
    <cellStyle name="40% - Accent3 2 6 5 5 2" xfId="32082"/>
    <cellStyle name="40% - Accent3 2 6 5 6" xfId="32083"/>
    <cellStyle name="40% - Accent3 2 6 6" xfId="4999"/>
    <cellStyle name="40% - Accent3 2 6 6 2" xfId="13673"/>
    <cellStyle name="40% - Accent3 2 6 6 2 2" xfId="32084"/>
    <cellStyle name="40% - Accent3 2 6 6 3" xfId="19456"/>
    <cellStyle name="40% - Accent3 2 6 6 3 2" xfId="32085"/>
    <cellStyle name="40% - Accent3 2 6 6 4" xfId="32086"/>
    <cellStyle name="40% - Accent3 2 6 7" xfId="7891"/>
    <cellStyle name="40% - Accent3 2 6 7 2" xfId="32087"/>
    <cellStyle name="40% - Accent3 2 6 8" xfId="3242"/>
    <cellStyle name="40% - Accent3 2 6 8 2" xfId="32088"/>
    <cellStyle name="40% - Accent3 2 6 9" xfId="10782"/>
    <cellStyle name="40% - Accent3 2 6 9 2" xfId="32089"/>
    <cellStyle name="40% - Accent3 2 7" xfId="371"/>
    <cellStyle name="40% - Accent3 2 7 2" xfId="2109"/>
    <cellStyle name="40% - Accent3 2 7 2 2" xfId="6704"/>
    <cellStyle name="40% - Accent3 2 7 2 2 2" xfId="15377"/>
    <cellStyle name="40% - Accent3 2 7 2 2 2 2" xfId="32090"/>
    <cellStyle name="40% - Accent3 2 7 2 2 3" xfId="21160"/>
    <cellStyle name="40% - Accent3 2 7 2 2 3 2" xfId="32091"/>
    <cellStyle name="40% - Accent3 2 7 2 2 4" xfId="32092"/>
    <cellStyle name="40% - Accent3 2 7 2 3" xfId="9595"/>
    <cellStyle name="40% - Accent3 2 7 2 3 2" xfId="32093"/>
    <cellStyle name="40% - Accent3 2 7 2 4" xfId="3812"/>
    <cellStyle name="40% - Accent3 2 7 2 4 2" xfId="32094"/>
    <cellStyle name="40% - Accent3 2 7 2 5" xfId="12486"/>
    <cellStyle name="40% - Accent3 2 7 2 5 2" xfId="32095"/>
    <cellStyle name="40% - Accent3 2 7 2 6" xfId="18269"/>
    <cellStyle name="40% - Accent3 2 7 2 6 2" xfId="32096"/>
    <cellStyle name="40% - Accent3 2 7 2 7" xfId="32097"/>
    <cellStyle name="40% - Accent3 2 7 3" xfId="1520"/>
    <cellStyle name="40% - Accent3 2 7 3 2" xfId="9006"/>
    <cellStyle name="40% - Accent3 2 7 3 2 2" xfId="14788"/>
    <cellStyle name="40% - Accent3 2 7 3 2 2 2" xfId="32098"/>
    <cellStyle name="40% - Accent3 2 7 3 2 3" xfId="20571"/>
    <cellStyle name="40% - Accent3 2 7 3 2 3 2" xfId="32099"/>
    <cellStyle name="40% - Accent3 2 7 3 2 4" xfId="32100"/>
    <cellStyle name="40% - Accent3 2 7 3 3" xfId="6115"/>
    <cellStyle name="40% - Accent3 2 7 3 3 2" xfId="32101"/>
    <cellStyle name="40% - Accent3 2 7 3 4" xfId="11897"/>
    <cellStyle name="40% - Accent3 2 7 3 4 2" xfId="32102"/>
    <cellStyle name="40% - Accent3 2 7 3 5" xfId="17680"/>
    <cellStyle name="40% - Accent3 2 7 3 5 2" xfId="32103"/>
    <cellStyle name="40% - Accent3 2 7 3 6" xfId="32104"/>
    <cellStyle name="40% - Accent3 2 7 4" xfId="5001"/>
    <cellStyle name="40% - Accent3 2 7 4 2" xfId="13675"/>
    <cellStyle name="40% - Accent3 2 7 4 2 2" xfId="32105"/>
    <cellStyle name="40% - Accent3 2 7 4 3" xfId="19458"/>
    <cellStyle name="40% - Accent3 2 7 4 3 2" xfId="32106"/>
    <cellStyle name="40% - Accent3 2 7 4 4" xfId="32107"/>
    <cellStyle name="40% - Accent3 2 7 5" xfId="7893"/>
    <cellStyle name="40% - Accent3 2 7 5 2" xfId="32108"/>
    <cellStyle name="40% - Accent3 2 7 6" xfId="3223"/>
    <cellStyle name="40% - Accent3 2 7 6 2" xfId="32109"/>
    <cellStyle name="40% - Accent3 2 7 7" xfId="10784"/>
    <cellStyle name="40% - Accent3 2 7 7 2" xfId="32110"/>
    <cellStyle name="40% - Accent3 2 7 8" xfId="16567"/>
    <cellStyle name="40% - Accent3 2 7 8 2" xfId="32111"/>
    <cellStyle name="40% - Accent3 2 7 9" xfId="32112"/>
    <cellStyle name="40% - Accent3 2 8" xfId="851"/>
    <cellStyle name="40% - Accent3 2 8 2" xfId="2557"/>
    <cellStyle name="40% - Accent3 2 8 2 2" xfId="10043"/>
    <cellStyle name="40% - Accent3 2 8 2 2 2" xfId="15825"/>
    <cellStyle name="40% - Accent3 2 8 2 2 2 2" xfId="32113"/>
    <cellStyle name="40% - Accent3 2 8 2 2 3" xfId="21608"/>
    <cellStyle name="40% - Accent3 2 8 2 2 3 2" xfId="32114"/>
    <cellStyle name="40% - Accent3 2 8 2 2 4" xfId="32115"/>
    <cellStyle name="40% - Accent3 2 8 2 3" xfId="7152"/>
    <cellStyle name="40% - Accent3 2 8 2 3 2" xfId="32116"/>
    <cellStyle name="40% - Accent3 2 8 2 4" xfId="12934"/>
    <cellStyle name="40% - Accent3 2 8 2 4 2" xfId="32117"/>
    <cellStyle name="40% - Accent3 2 8 2 5" xfId="18717"/>
    <cellStyle name="40% - Accent3 2 8 2 5 2" xfId="32118"/>
    <cellStyle name="40% - Accent3 2 8 2 6" xfId="32119"/>
    <cellStyle name="40% - Accent3 2 8 3" xfId="5449"/>
    <cellStyle name="40% - Accent3 2 8 3 2" xfId="14123"/>
    <cellStyle name="40% - Accent3 2 8 3 2 2" xfId="32120"/>
    <cellStyle name="40% - Accent3 2 8 3 3" xfId="19906"/>
    <cellStyle name="40% - Accent3 2 8 3 3 2" xfId="32121"/>
    <cellStyle name="40% - Accent3 2 8 3 4" xfId="32122"/>
    <cellStyle name="40% - Accent3 2 8 4" xfId="8341"/>
    <cellStyle name="40% - Accent3 2 8 4 2" xfId="32123"/>
    <cellStyle name="40% - Accent3 2 8 5" xfId="4260"/>
    <cellStyle name="40% - Accent3 2 8 5 2" xfId="32124"/>
    <cellStyle name="40% - Accent3 2 8 6" xfId="11232"/>
    <cellStyle name="40% - Accent3 2 8 6 2" xfId="32125"/>
    <cellStyle name="40% - Accent3 2 8 7" xfId="17015"/>
    <cellStyle name="40% - Accent3 2 8 7 2" xfId="32126"/>
    <cellStyle name="40% - Accent3 2 8 8" xfId="32127"/>
    <cellStyle name="40% - Accent3 2 9" xfId="2070"/>
    <cellStyle name="40% - Accent3 2 9 2" xfId="6665"/>
    <cellStyle name="40% - Accent3 2 9 2 2" xfId="15338"/>
    <cellStyle name="40% - Accent3 2 9 2 2 2" xfId="32128"/>
    <cellStyle name="40% - Accent3 2 9 2 3" xfId="21121"/>
    <cellStyle name="40% - Accent3 2 9 2 3 2" xfId="32129"/>
    <cellStyle name="40% - Accent3 2 9 2 4" xfId="32130"/>
    <cellStyle name="40% - Accent3 2 9 3" xfId="9556"/>
    <cellStyle name="40% - Accent3 2 9 3 2" xfId="32131"/>
    <cellStyle name="40% - Accent3 2 9 4" xfId="3773"/>
    <cellStyle name="40% - Accent3 2 9 4 2" xfId="32132"/>
    <cellStyle name="40% - Accent3 2 9 5" xfId="12447"/>
    <cellStyle name="40% - Accent3 2 9 5 2" xfId="32133"/>
    <cellStyle name="40% - Accent3 2 9 6" xfId="18230"/>
    <cellStyle name="40% - Accent3 2 9 6 2" xfId="32134"/>
    <cellStyle name="40% - Accent3 2 9 7" xfId="32135"/>
    <cellStyle name="40% - Accent3 3" xfId="1267"/>
    <cellStyle name="40% - Accent3 3 2" xfId="5863"/>
    <cellStyle name="40% - Accent3 3 2 2" xfId="14536"/>
    <cellStyle name="40% - Accent3 3 2 2 2" xfId="32136"/>
    <cellStyle name="40% - Accent3 3 2 3" xfId="20319"/>
    <cellStyle name="40% - Accent3 3 2 3 2" xfId="32137"/>
    <cellStyle name="40% - Accent3 3 2 4" xfId="32138"/>
    <cellStyle name="40% - Accent3 3 3" xfId="8754"/>
    <cellStyle name="40% - Accent3 3 3 2" xfId="32139"/>
    <cellStyle name="40% - Accent3 3 4" xfId="2971"/>
    <cellStyle name="40% - Accent3 3 4 2" xfId="32140"/>
    <cellStyle name="40% - Accent3 3 5" xfId="11645"/>
    <cellStyle name="40% - Accent3 3 5 2" xfId="32141"/>
    <cellStyle name="40% - Accent3 3 6" xfId="17428"/>
    <cellStyle name="40% - Accent3 3 6 2" xfId="32142"/>
    <cellStyle name="40% - Accent3 3 7" xfId="32143"/>
    <cellStyle name="40% - Accent3 4" xfId="2535"/>
    <cellStyle name="40% - Accent3 4 2" xfId="7130"/>
    <cellStyle name="40% - Accent3 4 2 2" xfId="15803"/>
    <cellStyle name="40% - Accent3 4 2 2 2" xfId="32144"/>
    <cellStyle name="40% - Accent3 4 2 3" xfId="21586"/>
    <cellStyle name="40% - Accent3 4 2 3 2" xfId="32145"/>
    <cellStyle name="40% - Accent3 4 2 4" xfId="32146"/>
    <cellStyle name="40% - Accent3 4 3" xfId="10021"/>
    <cellStyle name="40% - Accent3 4 3 2" xfId="32147"/>
    <cellStyle name="40% - Accent3 4 4" xfId="4238"/>
    <cellStyle name="40% - Accent3 4 4 2" xfId="32148"/>
    <cellStyle name="40% - Accent3 4 5" xfId="12912"/>
    <cellStyle name="40% - Accent3 4 5 2" xfId="32149"/>
    <cellStyle name="40% - Accent3 4 6" xfId="18695"/>
    <cellStyle name="40% - Accent3 4 6 2" xfId="32150"/>
    <cellStyle name="40% - Accent3 4 7" xfId="32151"/>
    <cellStyle name="40% - Accent3 5" xfId="1237"/>
    <cellStyle name="40% - Accent3 5 2" xfId="8724"/>
    <cellStyle name="40% - Accent3 5 2 2" xfId="14506"/>
    <cellStyle name="40% - Accent3 5 2 2 2" xfId="32152"/>
    <cellStyle name="40% - Accent3 5 2 3" xfId="20289"/>
    <cellStyle name="40% - Accent3 5 2 3 2" xfId="32153"/>
    <cellStyle name="40% - Accent3 5 2 4" xfId="32154"/>
    <cellStyle name="40% - Accent3 5 3" xfId="5833"/>
    <cellStyle name="40% - Accent3 5 3 2" xfId="32155"/>
    <cellStyle name="40% - Accent3 5 4" xfId="11615"/>
    <cellStyle name="40% - Accent3 5 4 2" xfId="32156"/>
    <cellStyle name="40% - Accent3 5 5" xfId="17398"/>
    <cellStyle name="40% - Accent3 5 5 2" xfId="32157"/>
    <cellStyle name="40% - Accent3 5 6" xfId="32158"/>
    <cellStyle name="40% - Accent3 6" xfId="5427"/>
    <cellStyle name="40% - Accent3 6 2" xfId="14101"/>
    <cellStyle name="40% - Accent3 6 2 2" xfId="32159"/>
    <cellStyle name="40% - Accent3 6 3" xfId="19884"/>
    <cellStyle name="40% - Accent3 6 3 2" xfId="32160"/>
    <cellStyle name="40% - Accent3 6 4" xfId="32161"/>
    <cellStyle name="40% - Accent3 7" xfId="8319"/>
    <cellStyle name="40% - Accent3 7 2" xfId="32162"/>
    <cellStyle name="40% - Accent3 8" xfId="2941"/>
    <cellStyle name="40% - Accent3 8 2" xfId="32163"/>
    <cellStyle name="40% - Accent3 9" xfId="11210"/>
    <cellStyle name="40% - Accent3 9 2" xfId="32164"/>
    <cellStyle name="40% - Accent4" xfId="825" builtinId="43" customBuiltin="1"/>
    <cellStyle name="40% - Accent4 10" xfId="16995"/>
    <cellStyle name="40% - Accent4 10 2" xfId="32165"/>
    <cellStyle name="40% - Accent4 11" xfId="32166"/>
    <cellStyle name="40% - Accent4 2" xfId="372"/>
    <cellStyle name="40% - Accent4 2 10" xfId="1257"/>
    <cellStyle name="40% - Accent4 2 10 2" xfId="8744"/>
    <cellStyle name="40% - Accent4 2 10 2 2" xfId="14526"/>
    <cellStyle name="40% - Accent4 2 10 2 2 2" xfId="32167"/>
    <cellStyle name="40% - Accent4 2 10 2 3" xfId="20309"/>
    <cellStyle name="40% - Accent4 2 10 2 3 2" xfId="32168"/>
    <cellStyle name="40% - Accent4 2 10 2 4" xfId="32169"/>
    <cellStyle name="40% - Accent4 2 10 3" xfId="5853"/>
    <cellStyle name="40% - Accent4 2 10 3 2" xfId="32170"/>
    <cellStyle name="40% - Accent4 2 10 4" xfId="11635"/>
    <cellStyle name="40% - Accent4 2 10 4 2" xfId="32171"/>
    <cellStyle name="40% - Accent4 2 10 5" xfId="17418"/>
    <cellStyle name="40% - Accent4 2 10 5 2" xfId="32172"/>
    <cellStyle name="40% - Accent4 2 10 6" xfId="32173"/>
    <cellStyle name="40% - Accent4 2 11" xfId="5002"/>
    <cellStyle name="40% - Accent4 2 11 2" xfId="13676"/>
    <cellStyle name="40% - Accent4 2 11 2 2" xfId="32174"/>
    <cellStyle name="40% - Accent4 2 11 3" xfId="19459"/>
    <cellStyle name="40% - Accent4 2 11 3 2" xfId="32175"/>
    <cellStyle name="40% - Accent4 2 11 4" xfId="32176"/>
    <cellStyle name="40% - Accent4 2 12" xfId="7894"/>
    <cellStyle name="40% - Accent4 2 12 2" xfId="32177"/>
    <cellStyle name="40% - Accent4 2 13" xfId="2961"/>
    <cellStyle name="40% - Accent4 2 13 2" xfId="32178"/>
    <cellStyle name="40% - Accent4 2 14" xfId="10785"/>
    <cellStyle name="40% - Accent4 2 14 2" xfId="32179"/>
    <cellStyle name="40% - Accent4 2 15" xfId="16568"/>
    <cellStyle name="40% - Accent4 2 15 2" xfId="32180"/>
    <cellStyle name="40% - Accent4 2 16" xfId="32181"/>
    <cellStyle name="40% - Accent4 2 2" xfId="373"/>
    <cellStyle name="40% - Accent4 2 2 10" xfId="5003"/>
    <cellStyle name="40% - Accent4 2 2 10 2" xfId="13677"/>
    <cellStyle name="40% - Accent4 2 2 10 2 2" xfId="32182"/>
    <cellStyle name="40% - Accent4 2 2 10 3" xfId="19460"/>
    <cellStyle name="40% - Accent4 2 2 10 3 2" xfId="32183"/>
    <cellStyle name="40% - Accent4 2 2 10 4" xfId="32184"/>
    <cellStyle name="40% - Accent4 2 2 11" xfId="7895"/>
    <cellStyle name="40% - Accent4 2 2 11 2" xfId="32185"/>
    <cellStyle name="40% - Accent4 2 2 12" xfId="3022"/>
    <cellStyle name="40% - Accent4 2 2 12 2" xfId="32186"/>
    <cellStyle name="40% - Accent4 2 2 13" xfId="10786"/>
    <cellStyle name="40% - Accent4 2 2 13 2" xfId="32187"/>
    <cellStyle name="40% - Accent4 2 2 14" xfId="16569"/>
    <cellStyle name="40% - Accent4 2 2 14 2" xfId="32188"/>
    <cellStyle name="40% - Accent4 2 2 15" xfId="32189"/>
    <cellStyle name="40% - Accent4 2 2 2" xfId="374"/>
    <cellStyle name="40% - Accent4 2 2 2 10" xfId="7896"/>
    <cellStyle name="40% - Accent4 2 2 2 10 2" xfId="32190"/>
    <cellStyle name="40% - Accent4 2 2 2 11" xfId="3023"/>
    <cellStyle name="40% - Accent4 2 2 2 11 2" xfId="32191"/>
    <cellStyle name="40% - Accent4 2 2 2 12" xfId="10787"/>
    <cellStyle name="40% - Accent4 2 2 2 12 2" xfId="32192"/>
    <cellStyle name="40% - Accent4 2 2 2 13" xfId="16570"/>
    <cellStyle name="40% - Accent4 2 2 2 13 2" xfId="32193"/>
    <cellStyle name="40% - Accent4 2 2 2 14" xfId="32194"/>
    <cellStyle name="40% - Accent4 2 2 2 2" xfId="375"/>
    <cellStyle name="40% - Accent4 2 2 2 2 10" xfId="10788"/>
    <cellStyle name="40% - Accent4 2 2 2 2 10 2" xfId="32195"/>
    <cellStyle name="40% - Accent4 2 2 2 2 11" xfId="16571"/>
    <cellStyle name="40% - Accent4 2 2 2 2 11 2" xfId="32196"/>
    <cellStyle name="40% - Accent4 2 2 2 2 12" xfId="32197"/>
    <cellStyle name="40% - Accent4 2 2 2 2 2" xfId="376"/>
    <cellStyle name="40% - Accent4 2 2 2 2 2 10" xfId="16572"/>
    <cellStyle name="40% - Accent4 2 2 2 2 2 10 2" xfId="32198"/>
    <cellStyle name="40% - Accent4 2 2 2 2 2 11" xfId="32199"/>
    <cellStyle name="40% - Accent4 2 2 2 2 2 2" xfId="377"/>
    <cellStyle name="40% - Accent4 2 2 2 2 2 2 2" xfId="2115"/>
    <cellStyle name="40% - Accent4 2 2 2 2 2 2 2 2" xfId="9601"/>
    <cellStyle name="40% - Accent4 2 2 2 2 2 2 2 2 2" xfId="15383"/>
    <cellStyle name="40% - Accent4 2 2 2 2 2 2 2 2 2 2" xfId="32200"/>
    <cellStyle name="40% - Accent4 2 2 2 2 2 2 2 2 3" xfId="21166"/>
    <cellStyle name="40% - Accent4 2 2 2 2 2 2 2 2 3 2" xfId="32201"/>
    <cellStyle name="40% - Accent4 2 2 2 2 2 2 2 2 4" xfId="32202"/>
    <cellStyle name="40% - Accent4 2 2 2 2 2 2 2 3" xfId="6710"/>
    <cellStyle name="40% - Accent4 2 2 2 2 2 2 2 3 2" xfId="32203"/>
    <cellStyle name="40% - Accent4 2 2 2 2 2 2 2 4" xfId="12492"/>
    <cellStyle name="40% - Accent4 2 2 2 2 2 2 2 4 2" xfId="32204"/>
    <cellStyle name="40% - Accent4 2 2 2 2 2 2 2 5" xfId="18275"/>
    <cellStyle name="40% - Accent4 2 2 2 2 2 2 2 5 2" xfId="32205"/>
    <cellStyle name="40% - Accent4 2 2 2 2 2 2 2 6" xfId="32206"/>
    <cellStyle name="40% - Accent4 2 2 2 2 2 2 3" xfId="5007"/>
    <cellStyle name="40% - Accent4 2 2 2 2 2 2 3 2" xfId="13681"/>
    <cellStyle name="40% - Accent4 2 2 2 2 2 2 3 2 2" xfId="32207"/>
    <cellStyle name="40% - Accent4 2 2 2 2 2 2 3 3" xfId="19464"/>
    <cellStyle name="40% - Accent4 2 2 2 2 2 2 3 3 2" xfId="32208"/>
    <cellStyle name="40% - Accent4 2 2 2 2 2 2 3 4" xfId="32209"/>
    <cellStyle name="40% - Accent4 2 2 2 2 2 2 4" xfId="7899"/>
    <cellStyle name="40% - Accent4 2 2 2 2 2 2 4 2" xfId="32210"/>
    <cellStyle name="40% - Accent4 2 2 2 2 2 2 5" xfId="3818"/>
    <cellStyle name="40% - Accent4 2 2 2 2 2 2 5 2" xfId="32211"/>
    <cellStyle name="40% - Accent4 2 2 2 2 2 2 6" xfId="10790"/>
    <cellStyle name="40% - Accent4 2 2 2 2 2 2 6 2" xfId="32212"/>
    <cellStyle name="40% - Accent4 2 2 2 2 2 2 7" xfId="16573"/>
    <cellStyle name="40% - Accent4 2 2 2 2 2 2 7 2" xfId="32213"/>
    <cellStyle name="40% - Accent4 2 2 2 2 2 2 8" xfId="32214"/>
    <cellStyle name="40% - Accent4 2 2 2 2 2 3" xfId="1062"/>
    <cellStyle name="40% - Accent4 2 2 2 2 2 3 2" xfId="2766"/>
    <cellStyle name="40% - Accent4 2 2 2 2 2 3 2 2" xfId="10252"/>
    <cellStyle name="40% - Accent4 2 2 2 2 2 3 2 2 2" xfId="16034"/>
    <cellStyle name="40% - Accent4 2 2 2 2 2 3 2 2 2 2" xfId="32215"/>
    <cellStyle name="40% - Accent4 2 2 2 2 2 3 2 2 3" xfId="21817"/>
    <cellStyle name="40% - Accent4 2 2 2 2 2 3 2 2 3 2" xfId="32216"/>
    <cellStyle name="40% - Accent4 2 2 2 2 2 3 2 2 4" xfId="32217"/>
    <cellStyle name="40% - Accent4 2 2 2 2 2 3 2 3" xfId="7361"/>
    <cellStyle name="40% - Accent4 2 2 2 2 2 3 2 3 2" xfId="32218"/>
    <cellStyle name="40% - Accent4 2 2 2 2 2 3 2 4" xfId="13143"/>
    <cellStyle name="40% - Accent4 2 2 2 2 2 3 2 4 2" xfId="32219"/>
    <cellStyle name="40% - Accent4 2 2 2 2 2 3 2 5" xfId="18926"/>
    <cellStyle name="40% - Accent4 2 2 2 2 2 3 2 5 2" xfId="32220"/>
    <cellStyle name="40% - Accent4 2 2 2 2 2 3 2 6" xfId="32221"/>
    <cellStyle name="40% - Accent4 2 2 2 2 2 3 3" xfId="5658"/>
    <cellStyle name="40% - Accent4 2 2 2 2 2 3 3 2" xfId="14332"/>
    <cellStyle name="40% - Accent4 2 2 2 2 2 3 3 2 2" xfId="32222"/>
    <cellStyle name="40% - Accent4 2 2 2 2 2 3 3 3" xfId="20115"/>
    <cellStyle name="40% - Accent4 2 2 2 2 2 3 3 3 2" xfId="32223"/>
    <cellStyle name="40% - Accent4 2 2 2 2 2 3 3 4" xfId="32224"/>
    <cellStyle name="40% - Accent4 2 2 2 2 2 3 4" xfId="8550"/>
    <cellStyle name="40% - Accent4 2 2 2 2 2 3 4 2" xfId="32225"/>
    <cellStyle name="40% - Accent4 2 2 2 2 2 3 5" xfId="4469"/>
    <cellStyle name="40% - Accent4 2 2 2 2 2 3 5 2" xfId="32226"/>
    <cellStyle name="40% - Accent4 2 2 2 2 2 3 6" xfId="11441"/>
    <cellStyle name="40% - Accent4 2 2 2 2 2 3 6 2" xfId="32227"/>
    <cellStyle name="40% - Accent4 2 2 2 2 2 3 7" xfId="17224"/>
    <cellStyle name="40% - Accent4 2 2 2 2 2 3 7 2" xfId="32228"/>
    <cellStyle name="40% - Accent4 2 2 2 2 2 3 8" xfId="32229"/>
    <cellStyle name="40% - Accent4 2 2 2 2 2 4" xfId="2114"/>
    <cellStyle name="40% - Accent4 2 2 2 2 2 4 2" xfId="6709"/>
    <cellStyle name="40% - Accent4 2 2 2 2 2 4 2 2" xfId="15382"/>
    <cellStyle name="40% - Accent4 2 2 2 2 2 4 2 2 2" xfId="32230"/>
    <cellStyle name="40% - Accent4 2 2 2 2 2 4 2 3" xfId="21165"/>
    <cellStyle name="40% - Accent4 2 2 2 2 2 4 2 3 2" xfId="32231"/>
    <cellStyle name="40% - Accent4 2 2 2 2 2 4 2 4" xfId="32232"/>
    <cellStyle name="40% - Accent4 2 2 2 2 2 4 3" xfId="9600"/>
    <cellStyle name="40% - Accent4 2 2 2 2 2 4 3 2" xfId="32233"/>
    <cellStyle name="40% - Accent4 2 2 2 2 2 4 4" xfId="3817"/>
    <cellStyle name="40% - Accent4 2 2 2 2 2 4 4 2" xfId="32234"/>
    <cellStyle name="40% - Accent4 2 2 2 2 2 4 5" xfId="12491"/>
    <cellStyle name="40% - Accent4 2 2 2 2 2 4 5 2" xfId="32235"/>
    <cellStyle name="40% - Accent4 2 2 2 2 2 4 6" xfId="18274"/>
    <cellStyle name="40% - Accent4 2 2 2 2 2 4 6 2" xfId="32236"/>
    <cellStyle name="40% - Accent4 2 2 2 2 2 4 7" xfId="32237"/>
    <cellStyle name="40% - Accent4 2 2 2 2 2 5" xfId="1544"/>
    <cellStyle name="40% - Accent4 2 2 2 2 2 5 2" xfId="9030"/>
    <cellStyle name="40% - Accent4 2 2 2 2 2 5 2 2" xfId="14812"/>
    <cellStyle name="40% - Accent4 2 2 2 2 2 5 2 2 2" xfId="32238"/>
    <cellStyle name="40% - Accent4 2 2 2 2 2 5 2 3" xfId="20595"/>
    <cellStyle name="40% - Accent4 2 2 2 2 2 5 2 3 2" xfId="32239"/>
    <cellStyle name="40% - Accent4 2 2 2 2 2 5 2 4" xfId="32240"/>
    <cellStyle name="40% - Accent4 2 2 2 2 2 5 3" xfId="6139"/>
    <cellStyle name="40% - Accent4 2 2 2 2 2 5 3 2" xfId="32241"/>
    <cellStyle name="40% - Accent4 2 2 2 2 2 5 4" xfId="11921"/>
    <cellStyle name="40% - Accent4 2 2 2 2 2 5 4 2" xfId="32242"/>
    <cellStyle name="40% - Accent4 2 2 2 2 2 5 5" xfId="17704"/>
    <cellStyle name="40% - Accent4 2 2 2 2 2 5 5 2" xfId="32243"/>
    <cellStyle name="40% - Accent4 2 2 2 2 2 5 6" xfId="32244"/>
    <cellStyle name="40% - Accent4 2 2 2 2 2 6" xfId="5006"/>
    <cellStyle name="40% - Accent4 2 2 2 2 2 6 2" xfId="13680"/>
    <cellStyle name="40% - Accent4 2 2 2 2 2 6 2 2" xfId="32245"/>
    <cellStyle name="40% - Accent4 2 2 2 2 2 6 3" xfId="19463"/>
    <cellStyle name="40% - Accent4 2 2 2 2 2 6 3 2" xfId="32246"/>
    <cellStyle name="40% - Accent4 2 2 2 2 2 6 4" xfId="32247"/>
    <cellStyle name="40% - Accent4 2 2 2 2 2 7" xfId="7898"/>
    <cellStyle name="40% - Accent4 2 2 2 2 2 7 2" xfId="32248"/>
    <cellStyle name="40% - Accent4 2 2 2 2 2 8" xfId="3247"/>
    <cellStyle name="40% - Accent4 2 2 2 2 2 8 2" xfId="32249"/>
    <cellStyle name="40% - Accent4 2 2 2 2 2 9" xfId="10789"/>
    <cellStyle name="40% - Accent4 2 2 2 2 2 9 2" xfId="32250"/>
    <cellStyle name="40% - Accent4 2 2 2 2 3" xfId="378"/>
    <cellStyle name="40% - Accent4 2 2 2 2 3 2" xfId="2116"/>
    <cellStyle name="40% - Accent4 2 2 2 2 3 2 2" xfId="9602"/>
    <cellStyle name="40% - Accent4 2 2 2 2 3 2 2 2" xfId="15384"/>
    <cellStyle name="40% - Accent4 2 2 2 2 3 2 2 2 2" xfId="32251"/>
    <cellStyle name="40% - Accent4 2 2 2 2 3 2 2 3" xfId="21167"/>
    <cellStyle name="40% - Accent4 2 2 2 2 3 2 2 3 2" xfId="32252"/>
    <cellStyle name="40% - Accent4 2 2 2 2 3 2 2 4" xfId="32253"/>
    <cellStyle name="40% - Accent4 2 2 2 2 3 2 3" xfId="6711"/>
    <cellStyle name="40% - Accent4 2 2 2 2 3 2 3 2" xfId="32254"/>
    <cellStyle name="40% - Accent4 2 2 2 2 3 2 4" xfId="12493"/>
    <cellStyle name="40% - Accent4 2 2 2 2 3 2 4 2" xfId="32255"/>
    <cellStyle name="40% - Accent4 2 2 2 2 3 2 5" xfId="18276"/>
    <cellStyle name="40% - Accent4 2 2 2 2 3 2 5 2" xfId="32256"/>
    <cellStyle name="40% - Accent4 2 2 2 2 3 2 6" xfId="32257"/>
    <cellStyle name="40% - Accent4 2 2 2 2 3 3" xfId="5008"/>
    <cellStyle name="40% - Accent4 2 2 2 2 3 3 2" xfId="13682"/>
    <cellStyle name="40% - Accent4 2 2 2 2 3 3 2 2" xfId="32258"/>
    <cellStyle name="40% - Accent4 2 2 2 2 3 3 3" xfId="19465"/>
    <cellStyle name="40% - Accent4 2 2 2 2 3 3 3 2" xfId="32259"/>
    <cellStyle name="40% - Accent4 2 2 2 2 3 3 4" xfId="32260"/>
    <cellStyle name="40% - Accent4 2 2 2 2 3 4" xfId="7900"/>
    <cellStyle name="40% - Accent4 2 2 2 2 3 4 2" xfId="32261"/>
    <cellStyle name="40% - Accent4 2 2 2 2 3 5" xfId="3819"/>
    <cellStyle name="40% - Accent4 2 2 2 2 3 5 2" xfId="32262"/>
    <cellStyle name="40% - Accent4 2 2 2 2 3 6" xfId="10791"/>
    <cellStyle name="40% - Accent4 2 2 2 2 3 6 2" xfId="32263"/>
    <cellStyle name="40% - Accent4 2 2 2 2 3 7" xfId="16574"/>
    <cellStyle name="40% - Accent4 2 2 2 2 3 7 2" xfId="32264"/>
    <cellStyle name="40% - Accent4 2 2 2 2 3 8" xfId="32265"/>
    <cellStyle name="40% - Accent4 2 2 2 2 4" xfId="1061"/>
    <cellStyle name="40% - Accent4 2 2 2 2 4 2" xfId="2765"/>
    <cellStyle name="40% - Accent4 2 2 2 2 4 2 2" xfId="10251"/>
    <cellStyle name="40% - Accent4 2 2 2 2 4 2 2 2" xfId="16033"/>
    <cellStyle name="40% - Accent4 2 2 2 2 4 2 2 2 2" xfId="32266"/>
    <cellStyle name="40% - Accent4 2 2 2 2 4 2 2 3" xfId="21816"/>
    <cellStyle name="40% - Accent4 2 2 2 2 4 2 2 3 2" xfId="32267"/>
    <cellStyle name="40% - Accent4 2 2 2 2 4 2 2 4" xfId="32268"/>
    <cellStyle name="40% - Accent4 2 2 2 2 4 2 3" xfId="7360"/>
    <cellStyle name="40% - Accent4 2 2 2 2 4 2 3 2" xfId="32269"/>
    <cellStyle name="40% - Accent4 2 2 2 2 4 2 4" xfId="13142"/>
    <cellStyle name="40% - Accent4 2 2 2 2 4 2 4 2" xfId="32270"/>
    <cellStyle name="40% - Accent4 2 2 2 2 4 2 5" xfId="18925"/>
    <cellStyle name="40% - Accent4 2 2 2 2 4 2 5 2" xfId="32271"/>
    <cellStyle name="40% - Accent4 2 2 2 2 4 2 6" xfId="32272"/>
    <cellStyle name="40% - Accent4 2 2 2 2 4 3" xfId="5657"/>
    <cellStyle name="40% - Accent4 2 2 2 2 4 3 2" xfId="14331"/>
    <cellStyle name="40% - Accent4 2 2 2 2 4 3 2 2" xfId="32273"/>
    <cellStyle name="40% - Accent4 2 2 2 2 4 3 3" xfId="20114"/>
    <cellStyle name="40% - Accent4 2 2 2 2 4 3 3 2" xfId="32274"/>
    <cellStyle name="40% - Accent4 2 2 2 2 4 3 4" xfId="32275"/>
    <cellStyle name="40% - Accent4 2 2 2 2 4 4" xfId="8549"/>
    <cellStyle name="40% - Accent4 2 2 2 2 4 4 2" xfId="32276"/>
    <cellStyle name="40% - Accent4 2 2 2 2 4 5" xfId="4468"/>
    <cellStyle name="40% - Accent4 2 2 2 2 4 5 2" xfId="32277"/>
    <cellStyle name="40% - Accent4 2 2 2 2 4 6" xfId="11440"/>
    <cellStyle name="40% - Accent4 2 2 2 2 4 6 2" xfId="32278"/>
    <cellStyle name="40% - Accent4 2 2 2 2 4 7" xfId="17223"/>
    <cellStyle name="40% - Accent4 2 2 2 2 4 7 2" xfId="32279"/>
    <cellStyle name="40% - Accent4 2 2 2 2 4 8" xfId="32280"/>
    <cellStyle name="40% - Accent4 2 2 2 2 5" xfId="2113"/>
    <cellStyle name="40% - Accent4 2 2 2 2 5 2" xfId="6708"/>
    <cellStyle name="40% - Accent4 2 2 2 2 5 2 2" xfId="15381"/>
    <cellStyle name="40% - Accent4 2 2 2 2 5 2 2 2" xfId="32281"/>
    <cellStyle name="40% - Accent4 2 2 2 2 5 2 3" xfId="21164"/>
    <cellStyle name="40% - Accent4 2 2 2 2 5 2 3 2" xfId="32282"/>
    <cellStyle name="40% - Accent4 2 2 2 2 5 2 4" xfId="32283"/>
    <cellStyle name="40% - Accent4 2 2 2 2 5 3" xfId="9599"/>
    <cellStyle name="40% - Accent4 2 2 2 2 5 3 2" xfId="32284"/>
    <cellStyle name="40% - Accent4 2 2 2 2 5 4" xfId="3816"/>
    <cellStyle name="40% - Accent4 2 2 2 2 5 4 2" xfId="32285"/>
    <cellStyle name="40% - Accent4 2 2 2 2 5 5" xfId="12490"/>
    <cellStyle name="40% - Accent4 2 2 2 2 5 5 2" xfId="32286"/>
    <cellStyle name="40% - Accent4 2 2 2 2 5 6" xfId="18273"/>
    <cellStyle name="40% - Accent4 2 2 2 2 5 6 2" xfId="32287"/>
    <cellStyle name="40% - Accent4 2 2 2 2 5 7" xfId="32288"/>
    <cellStyle name="40% - Accent4 2 2 2 2 6" xfId="1543"/>
    <cellStyle name="40% - Accent4 2 2 2 2 6 2" xfId="9029"/>
    <cellStyle name="40% - Accent4 2 2 2 2 6 2 2" xfId="14811"/>
    <cellStyle name="40% - Accent4 2 2 2 2 6 2 2 2" xfId="32289"/>
    <cellStyle name="40% - Accent4 2 2 2 2 6 2 3" xfId="20594"/>
    <cellStyle name="40% - Accent4 2 2 2 2 6 2 3 2" xfId="32290"/>
    <cellStyle name="40% - Accent4 2 2 2 2 6 2 4" xfId="32291"/>
    <cellStyle name="40% - Accent4 2 2 2 2 6 3" xfId="6138"/>
    <cellStyle name="40% - Accent4 2 2 2 2 6 3 2" xfId="32292"/>
    <cellStyle name="40% - Accent4 2 2 2 2 6 4" xfId="11920"/>
    <cellStyle name="40% - Accent4 2 2 2 2 6 4 2" xfId="32293"/>
    <cellStyle name="40% - Accent4 2 2 2 2 6 5" xfId="17703"/>
    <cellStyle name="40% - Accent4 2 2 2 2 6 5 2" xfId="32294"/>
    <cellStyle name="40% - Accent4 2 2 2 2 6 6" xfId="32295"/>
    <cellStyle name="40% - Accent4 2 2 2 2 7" xfId="5005"/>
    <cellStyle name="40% - Accent4 2 2 2 2 7 2" xfId="13679"/>
    <cellStyle name="40% - Accent4 2 2 2 2 7 2 2" xfId="32296"/>
    <cellStyle name="40% - Accent4 2 2 2 2 7 3" xfId="19462"/>
    <cellStyle name="40% - Accent4 2 2 2 2 7 3 2" xfId="32297"/>
    <cellStyle name="40% - Accent4 2 2 2 2 7 4" xfId="32298"/>
    <cellStyle name="40% - Accent4 2 2 2 2 8" xfId="7897"/>
    <cellStyle name="40% - Accent4 2 2 2 2 8 2" xfId="32299"/>
    <cellStyle name="40% - Accent4 2 2 2 2 9" xfId="3246"/>
    <cellStyle name="40% - Accent4 2 2 2 2 9 2" xfId="32300"/>
    <cellStyle name="40% - Accent4 2 2 2 3" xfId="379"/>
    <cellStyle name="40% - Accent4 2 2 2 3 10" xfId="16575"/>
    <cellStyle name="40% - Accent4 2 2 2 3 10 2" xfId="32301"/>
    <cellStyle name="40% - Accent4 2 2 2 3 11" xfId="32302"/>
    <cellStyle name="40% - Accent4 2 2 2 3 2" xfId="380"/>
    <cellStyle name="40% - Accent4 2 2 2 3 2 2" xfId="2118"/>
    <cellStyle name="40% - Accent4 2 2 2 3 2 2 2" xfId="9604"/>
    <cellStyle name="40% - Accent4 2 2 2 3 2 2 2 2" xfId="15386"/>
    <cellStyle name="40% - Accent4 2 2 2 3 2 2 2 2 2" xfId="32303"/>
    <cellStyle name="40% - Accent4 2 2 2 3 2 2 2 3" xfId="21169"/>
    <cellStyle name="40% - Accent4 2 2 2 3 2 2 2 3 2" xfId="32304"/>
    <cellStyle name="40% - Accent4 2 2 2 3 2 2 2 4" xfId="32305"/>
    <cellStyle name="40% - Accent4 2 2 2 3 2 2 3" xfId="6713"/>
    <cellStyle name="40% - Accent4 2 2 2 3 2 2 3 2" xfId="32306"/>
    <cellStyle name="40% - Accent4 2 2 2 3 2 2 4" xfId="12495"/>
    <cellStyle name="40% - Accent4 2 2 2 3 2 2 4 2" xfId="32307"/>
    <cellStyle name="40% - Accent4 2 2 2 3 2 2 5" xfId="18278"/>
    <cellStyle name="40% - Accent4 2 2 2 3 2 2 5 2" xfId="32308"/>
    <cellStyle name="40% - Accent4 2 2 2 3 2 2 6" xfId="32309"/>
    <cellStyle name="40% - Accent4 2 2 2 3 2 3" xfId="5010"/>
    <cellStyle name="40% - Accent4 2 2 2 3 2 3 2" xfId="13684"/>
    <cellStyle name="40% - Accent4 2 2 2 3 2 3 2 2" xfId="32310"/>
    <cellStyle name="40% - Accent4 2 2 2 3 2 3 3" xfId="19467"/>
    <cellStyle name="40% - Accent4 2 2 2 3 2 3 3 2" xfId="32311"/>
    <cellStyle name="40% - Accent4 2 2 2 3 2 3 4" xfId="32312"/>
    <cellStyle name="40% - Accent4 2 2 2 3 2 4" xfId="7902"/>
    <cellStyle name="40% - Accent4 2 2 2 3 2 4 2" xfId="32313"/>
    <cellStyle name="40% - Accent4 2 2 2 3 2 5" xfId="3821"/>
    <cellStyle name="40% - Accent4 2 2 2 3 2 5 2" xfId="32314"/>
    <cellStyle name="40% - Accent4 2 2 2 3 2 6" xfId="10793"/>
    <cellStyle name="40% - Accent4 2 2 2 3 2 6 2" xfId="32315"/>
    <cellStyle name="40% - Accent4 2 2 2 3 2 7" xfId="16576"/>
    <cellStyle name="40% - Accent4 2 2 2 3 2 7 2" xfId="32316"/>
    <cellStyle name="40% - Accent4 2 2 2 3 2 8" xfId="32317"/>
    <cellStyle name="40% - Accent4 2 2 2 3 3" xfId="1063"/>
    <cellStyle name="40% - Accent4 2 2 2 3 3 2" xfId="2767"/>
    <cellStyle name="40% - Accent4 2 2 2 3 3 2 2" xfId="10253"/>
    <cellStyle name="40% - Accent4 2 2 2 3 3 2 2 2" xfId="16035"/>
    <cellStyle name="40% - Accent4 2 2 2 3 3 2 2 2 2" xfId="32318"/>
    <cellStyle name="40% - Accent4 2 2 2 3 3 2 2 3" xfId="21818"/>
    <cellStyle name="40% - Accent4 2 2 2 3 3 2 2 3 2" xfId="32319"/>
    <cellStyle name="40% - Accent4 2 2 2 3 3 2 2 4" xfId="32320"/>
    <cellStyle name="40% - Accent4 2 2 2 3 3 2 3" xfId="7362"/>
    <cellStyle name="40% - Accent4 2 2 2 3 3 2 3 2" xfId="32321"/>
    <cellStyle name="40% - Accent4 2 2 2 3 3 2 4" xfId="13144"/>
    <cellStyle name="40% - Accent4 2 2 2 3 3 2 4 2" xfId="32322"/>
    <cellStyle name="40% - Accent4 2 2 2 3 3 2 5" xfId="18927"/>
    <cellStyle name="40% - Accent4 2 2 2 3 3 2 5 2" xfId="32323"/>
    <cellStyle name="40% - Accent4 2 2 2 3 3 2 6" xfId="32324"/>
    <cellStyle name="40% - Accent4 2 2 2 3 3 3" xfId="5659"/>
    <cellStyle name="40% - Accent4 2 2 2 3 3 3 2" xfId="14333"/>
    <cellStyle name="40% - Accent4 2 2 2 3 3 3 2 2" xfId="32325"/>
    <cellStyle name="40% - Accent4 2 2 2 3 3 3 3" xfId="20116"/>
    <cellStyle name="40% - Accent4 2 2 2 3 3 3 3 2" xfId="32326"/>
    <cellStyle name="40% - Accent4 2 2 2 3 3 3 4" xfId="32327"/>
    <cellStyle name="40% - Accent4 2 2 2 3 3 4" xfId="8551"/>
    <cellStyle name="40% - Accent4 2 2 2 3 3 4 2" xfId="32328"/>
    <cellStyle name="40% - Accent4 2 2 2 3 3 5" xfId="4470"/>
    <cellStyle name="40% - Accent4 2 2 2 3 3 5 2" xfId="32329"/>
    <cellStyle name="40% - Accent4 2 2 2 3 3 6" xfId="11442"/>
    <cellStyle name="40% - Accent4 2 2 2 3 3 6 2" xfId="32330"/>
    <cellStyle name="40% - Accent4 2 2 2 3 3 7" xfId="17225"/>
    <cellStyle name="40% - Accent4 2 2 2 3 3 7 2" xfId="32331"/>
    <cellStyle name="40% - Accent4 2 2 2 3 3 8" xfId="32332"/>
    <cellStyle name="40% - Accent4 2 2 2 3 4" xfId="2117"/>
    <cellStyle name="40% - Accent4 2 2 2 3 4 2" xfId="6712"/>
    <cellStyle name="40% - Accent4 2 2 2 3 4 2 2" xfId="15385"/>
    <cellStyle name="40% - Accent4 2 2 2 3 4 2 2 2" xfId="32333"/>
    <cellStyle name="40% - Accent4 2 2 2 3 4 2 3" xfId="21168"/>
    <cellStyle name="40% - Accent4 2 2 2 3 4 2 3 2" xfId="32334"/>
    <cellStyle name="40% - Accent4 2 2 2 3 4 2 4" xfId="32335"/>
    <cellStyle name="40% - Accent4 2 2 2 3 4 3" xfId="9603"/>
    <cellStyle name="40% - Accent4 2 2 2 3 4 3 2" xfId="32336"/>
    <cellStyle name="40% - Accent4 2 2 2 3 4 4" xfId="3820"/>
    <cellStyle name="40% - Accent4 2 2 2 3 4 4 2" xfId="32337"/>
    <cellStyle name="40% - Accent4 2 2 2 3 4 5" xfId="12494"/>
    <cellStyle name="40% - Accent4 2 2 2 3 4 5 2" xfId="32338"/>
    <cellStyle name="40% - Accent4 2 2 2 3 4 6" xfId="18277"/>
    <cellStyle name="40% - Accent4 2 2 2 3 4 6 2" xfId="32339"/>
    <cellStyle name="40% - Accent4 2 2 2 3 4 7" xfId="32340"/>
    <cellStyle name="40% - Accent4 2 2 2 3 5" xfId="1545"/>
    <cellStyle name="40% - Accent4 2 2 2 3 5 2" xfId="9031"/>
    <cellStyle name="40% - Accent4 2 2 2 3 5 2 2" xfId="14813"/>
    <cellStyle name="40% - Accent4 2 2 2 3 5 2 2 2" xfId="32341"/>
    <cellStyle name="40% - Accent4 2 2 2 3 5 2 3" xfId="20596"/>
    <cellStyle name="40% - Accent4 2 2 2 3 5 2 3 2" xfId="32342"/>
    <cellStyle name="40% - Accent4 2 2 2 3 5 2 4" xfId="32343"/>
    <cellStyle name="40% - Accent4 2 2 2 3 5 3" xfId="6140"/>
    <cellStyle name="40% - Accent4 2 2 2 3 5 3 2" xfId="32344"/>
    <cellStyle name="40% - Accent4 2 2 2 3 5 4" xfId="11922"/>
    <cellStyle name="40% - Accent4 2 2 2 3 5 4 2" xfId="32345"/>
    <cellStyle name="40% - Accent4 2 2 2 3 5 5" xfId="17705"/>
    <cellStyle name="40% - Accent4 2 2 2 3 5 5 2" xfId="32346"/>
    <cellStyle name="40% - Accent4 2 2 2 3 5 6" xfId="32347"/>
    <cellStyle name="40% - Accent4 2 2 2 3 6" xfId="5009"/>
    <cellStyle name="40% - Accent4 2 2 2 3 6 2" xfId="13683"/>
    <cellStyle name="40% - Accent4 2 2 2 3 6 2 2" xfId="32348"/>
    <cellStyle name="40% - Accent4 2 2 2 3 6 3" xfId="19466"/>
    <cellStyle name="40% - Accent4 2 2 2 3 6 3 2" xfId="32349"/>
    <cellStyle name="40% - Accent4 2 2 2 3 6 4" xfId="32350"/>
    <cellStyle name="40% - Accent4 2 2 2 3 7" xfId="7901"/>
    <cellStyle name="40% - Accent4 2 2 2 3 7 2" xfId="32351"/>
    <cellStyle name="40% - Accent4 2 2 2 3 8" xfId="3248"/>
    <cellStyle name="40% - Accent4 2 2 2 3 8 2" xfId="32352"/>
    <cellStyle name="40% - Accent4 2 2 2 3 9" xfId="10792"/>
    <cellStyle name="40% - Accent4 2 2 2 3 9 2" xfId="32353"/>
    <cellStyle name="40% - Accent4 2 2 2 4" xfId="381"/>
    <cellStyle name="40% - Accent4 2 2 2 4 10" xfId="16577"/>
    <cellStyle name="40% - Accent4 2 2 2 4 10 2" xfId="32354"/>
    <cellStyle name="40% - Accent4 2 2 2 4 11" xfId="32355"/>
    <cellStyle name="40% - Accent4 2 2 2 4 2" xfId="382"/>
    <cellStyle name="40% - Accent4 2 2 2 4 2 2" xfId="2120"/>
    <cellStyle name="40% - Accent4 2 2 2 4 2 2 2" xfId="9606"/>
    <cellStyle name="40% - Accent4 2 2 2 4 2 2 2 2" xfId="15388"/>
    <cellStyle name="40% - Accent4 2 2 2 4 2 2 2 2 2" xfId="32356"/>
    <cellStyle name="40% - Accent4 2 2 2 4 2 2 2 3" xfId="21171"/>
    <cellStyle name="40% - Accent4 2 2 2 4 2 2 2 3 2" xfId="32357"/>
    <cellStyle name="40% - Accent4 2 2 2 4 2 2 2 4" xfId="32358"/>
    <cellStyle name="40% - Accent4 2 2 2 4 2 2 3" xfId="6715"/>
    <cellStyle name="40% - Accent4 2 2 2 4 2 2 3 2" xfId="32359"/>
    <cellStyle name="40% - Accent4 2 2 2 4 2 2 4" xfId="12497"/>
    <cellStyle name="40% - Accent4 2 2 2 4 2 2 4 2" xfId="32360"/>
    <cellStyle name="40% - Accent4 2 2 2 4 2 2 5" xfId="18280"/>
    <cellStyle name="40% - Accent4 2 2 2 4 2 2 5 2" xfId="32361"/>
    <cellStyle name="40% - Accent4 2 2 2 4 2 2 6" xfId="32362"/>
    <cellStyle name="40% - Accent4 2 2 2 4 2 3" xfId="5012"/>
    <cellStyle name="40% - Accent4 2 2 2 4 2 3 2" xfId="13686"/>
    <cellStyle name="40% - Accent4 2 2 2 4 2 3 2 2" xfId="32363"/>
    <cellStyle name="40% - Accent4 2 2 2 4 2 3 3" xfId="19469"/>
    <cellStyle name="40% - Accent4 2 2 2 4 2 3 3 2" xfId="32364"/>
    <cellStyle name="40% - Accent4 2 2 2 4 2 3 4" xfId="32365"/>
    <cellStyle name="40% - Accent4 2 2 2 4 2 4" xfId="7904"/>
    <cellStyle name="40% - Accent4 2 2 2 4 2 4 2" xfId="32366"/>
    <cellStyle name="40% - Accent4 2 2 2 4 2 5" xfId="3823"/>
    <cellStyle name="40% - Accent4 2 2 2 4 2 5 2" xfId="32367"/>
    <cellStyle name="40% - Accent4 2 2 2 4 2 6" xfId="10795"/>
    <cellStyle name="40% - Accent4 2 2 2 4 2 6 2" xfId="32368"/>
    <cellStyle name="40% - Accent4 2 2 2 4 2 7" xfId="16578"/>
    <cellStyle name="40% - Accent4 2 2 2 4 2 7 2" xfId="32369"/>
    <cellStyle name="40% - Accent4 2 2 2 4 2 8" xfId="32370"/>
    <cellStyle name="40% - Accent4 2 2 2 4 3" xfId="1064"/>
    <cellStyle name="40% - Accent4 2 2 2 4 3 2" xfId="2768"/>
    <cellStyle name="40% - Accent4 2 2 2 4 3 2 2" xfId="10254"/>
    <cellStyle name="40% - Accent4 2 2 2 4 3 2 2 2" xfId="16036"/>
    <cellStyle name="40% - Accent4 2 2 2 4 3 2 2 2 2" xfId="32371"/>
    <cellStyle name="40% - Accent4 2 2 2 4 3 2 2 3" xfId="21819"/>
    <cellStyle name="40% - Accent4 2 2 2 4 3 2 2 3 2" xfId="32372"/>
    <cellStyle name="40% - Accent4 2 2 2 4 3 2 2 4" xfId="32373"/>
    <cellStyle name="40% - Accent4 2 2 2 4 3 2 3" xfId="7363"/>
    <cellStyle name="40% - Accent4 2 2 2 4 3 2 3 2" xfId="32374"/>
    <cellStyle name="40% - Accent4 2 2 2 4 3 2 4" xfId="13145"/>
    <cellStyle name="40% - Accent4 2 2 2 4 3 2 4 2" xfId="32375"/>
    <cellStyle name="40% - Accent4 2 2 2 4 3 2 5" xfId="18928"/>
    <cellStyle name="40% - Accent4 2 2 2 4 3 2 5 2" xfId="32376"/>
    <cellStyle name="40% - Accent4 2 2 2 4 3 2 6" xfId="32377"/>
    <cellStyle name="40% - Accent4 2 2 2 4 3 3" xfId="5660"/>
    <cellStyle name="40% - Accent4 2 2 2 4 3 3 2" xfId="14334"/>
    <cellStyle name="40% - Accent4 2 2 2 4 3 3 2 2" xfId="32378"/>
    <cellStyle name="40% - Accent4 2 2 2 4 3 3 3" xfId="20117"/>
    <cellStyle name="40% - Accent4 2 2 2 4 3 3 3 2" xfId="32379"/>
    <cellStyle name="40% - Accent4 2 2 2 4 3 3 4" xfId="32380"/>
    <cellStyle name="40% - Accent4 2 2 2 4 3 4" xfId="8552"/>
    <cellStyle name="40% - Accent4 2 2 2 4 3 4 2" xfId="32381"/>
    <cellStyle name="40% - Accent4 2 2 2 4 3 5" xfId="4471"/>
    <cellStyle name="40% - Accent4 2 2 2 4 3 5 2" xfId="32382"/>
    <cellStyle name="40% - Accent4 2 2 2 4 3 6" xfId="11443"/>
    <cellStyle name="40% - Accent4 2 2 2 4 3 6 2" xfId="32383"/>
    <cellStyle name="40% - Accent4 2 2 2 4 3 7" xfId="17226"/>
    <cellStyle name="40% - Accent4 2 2 2 4 3 7 2" xfId="32384"/>
    <cellStyle name="40% - Accent4 2 2 2 4 3 8" xfId="32385"/>
    <cellStyle name="40% - Accent4 2 2 2 4 4" xfId="2119"/>
    <cellStyle name="40% - Accent4 2 2 2 4 4 2" xfId="6714"/>
    <cellStyle name="40% - Accent4 2 2 2 4 4 2 2" xfId="15387"/>
    <cellStyle name="40% - Accent4 2 2 2 4 4 2 2 2" xfId="32386"/>
    <cellStyle name="40% - Accent4 2 2 2 4 4 2 3" xfId="21170"/>
    <cellStyle name="40% - Accent4 2 2 2 4 4 2 3 2" xfId="32387"/>
    <cellStyle name="40% - Accent4 2 2 2 4 4 2 4" xfId="32388"/>
    <cellStyle name="40% - Accent4 2 2 2 4 4 3" xfId="9605"/>
    <cellStyle name="40% - Accent4 2 2 2 4 4 3 2" xfId="32389"/>
    <cellStyle name="40% - Accent4 2 2 2 4 4 4" xfId="3822"/>
    <cellStyle name="40% - Accent4 2 2 2 4 4 4 2" xfId="32390"/>
    <cellStyle name="40% - Accent4 2 2 2 4 4 5" xfId="12496"/>
    <cellStyle name="40% - Accent4 2 2 2 4 4 5 2" xfId="32391"/>
    <cellStyle name="40% - Accent4 2 2 2 4 4 6" xfId="18279"/>
    <cellStyle name="40% - Accent4 2 2 2 4 4 6 2" xfId="32392"/>
    <cellStyle name="40% - Accent4 2 2 2 4 4 7" xfId="32393"/>
    <cellStyle name="40% - Accent4 2 2 2 4 5" xfId="1546"/>
    <cellStyle name="40% - Accent4 2 2 2 4 5 2" xfId="9032"/>
    <cellStyle name="40% - Accent4 2 2 2 4 5 2 2" xfId="14814"/>
    <cellStyle name="40% - Accent4 2 2 2 4 5 2 2 2" xfId="32394"/>
    <cellStyle name="40% - Accent4 2 2 2 4 5 2 3" xfId="20597"/>
    <cellStyle name="40% - Accent4 2 2 2 4 5 2 3 2" xfId="32395"/>
    <cellStyle name="40% - Accent4 2 2 2 4 5 2 4" xfId="32396"/>
    <cellStyle name="40% - Accent4 2 2 2 4 5 3" xfId="6141"/>
    <cellStyle name="40% - Accent4 2 2 2 4 5 3 2" xfId="32397"/>
    <cellStyle name="40% - Accent4 2 2 2 4 5 4" xfId="11923"/>
    <cellStyle name="40% - Accent4 2 2 2 4 5 4 2" xfId="32398"/>
    <cellStyle name="40% - Accent4 2 2 2 4 5 5" xfId="17706"/>
    <cellStyle name="40% - Accent4 2 2 2 4 5 5 2" xfId="32399"/>
    <cellStyle name="40% - Accent4 2 2 2 4 5 6" xfId="32400"/>
    <cellStyle name="40% - Accent4 2 2 2 4 6" xfId="5011"/>
    <cellStyle name="40% - Accent4 2 2 2 4 6 2" xfId="13685"/>
    <cellStyle name="40% - Accent4 2 2 2 4 6 2 2" xfId="32401"/>
    <cellStyle name="40% - Accent4 2 2 2 4 6 3" xfId="19468"/>
    <cellStyle name="40% - Accent4 2 2 2 4 6 3 2" xfId="32402"/>
    <cellStyle name="40% - Accent4 2 2 2 4 6 4" xfId="32403"/>
    <cellStyle name="40% - Accent4 2 2 2 4 7" xfId="7903"/>
    <cellStyle name="40% - Accent4 2 2 2 4 7 2" xfId="32404"/>
    <cellStyle name="40% - Accent4 2 2 2 4 8" xfId="3249"/>
    <cellStyle name="40% - Accent4 2 2 2 4 8 2" xfId="32405"/>
    <cellStyle name="40% - Accent4 2 2 2 4 9" xfId="10794"/>
    <cellStyle name="40% - Accent4 2 2 2 4 9 2" xfId="32406"/>
    <cellStyle name="40% - Accent4 2 2 2 5" xfId="383"/>
    <cellStyle name="40% - Accent4 2 2 2 5 2" xfId="2121"/>
    <cellStyle name="40% - Accent4 2 2 2 5 2 2" xfId="6716"/>
    <cellStyle name="40% - Accent4 2 2 2 5 2 2 2" xfId="15389"/>
    <cellStyle name="40% - Accent4 2 2 2 5 2 2 2 2" xfId="32407"/>
    <cellStyle name="40% - Accent4 2 2 2 5 2 2 3" xfId="21172"/>
    <cellStyle name="40% - Accent4 2 2 2 5 2 2 3 2" xfId="32408"/>
    <cellStyle name="40% - Accent4 2 2 2 5 2 2 4" xfId="32409"/>
    <cellStyle name="40% - Accent4 2 2 2 5 2 3" xfId="9607"/>
    <cellStyle name="40% - Accent4 2 2 2 5 2 3 2" xfId="32410"/>
    <cellStyle name="40% - Accent4 2 2 2 5 2 4" xfId="3824"/>
    <cellStyle name="40% - Accent4 2 2 2 5 2 4 2" xfId="32411"/>
    <cellStyle name="40% - Accent4 2 2 2 5 2 5" xfId="12498"/>
    <cellStyle name="40% - Accent4 2 2 2 5 2 5 2" xfId="32412"/>
    <cellStyle name="40% - Accent4 2 2 2 5 2 6" xfId="18281"/>
    <cellStyle name="40% - Accent4 2 2 2 5 2 6 2" xfId="32413"/>
    <cellStyle name="40% - Accent4 2 2 2 5 2 7" xfId="32414"/>
    <cellStyle name="40% - Accent4 2 2 2 5 3" xfId="1542"/>
    <cellStyle name="40% - Accent4 2 2 2 5 3 2" xfId="9028"/>
    <cellStyle name="40% - Accent4 2 2 2 5 3 2 2" xfId="14810"/>
    <cellStyle name="40% - Accent4 2 2 2 5 3 2 2 2" xfId="32415"/>
    <cellStyle name="40% - Accent4 2 2 2 5 3 2 3" xfId="20593"/>
    <cellStyle name="40% - Accent4 2 2 2 5 3 2 3 2" xfId="32416"/>
    <cellStyle name="40% - Accent4 2 2 2 5 3 2 4" xfId="32417"/>
    <cellStyle name="40% - Accent4 2 2 2 5 3 3" xfId="6137"/>
    <cellStyle name="40% - Accent4 2 2 2 5 3 3 2" xfId="32418"/>
    <cellStyle name="40% - Accent4 2 2 2 5 3 4" xfId="11919"/>
    <cellStyle name="40% - Accent4 2 2 2 5 3 4 2" xfId="32419"/>
    <cellStyle name="40% - Accent4 2 2 2 5 3 5" xfId="17702"/>
    <cellStyle name="40% - Accent4 2 2 2 5 3 5 2" xfId="32420"/>
    <cellStyle name="40% - Accent4 2 2 2 5 3 6" xfId="32421"/>
    <cellStyle name="40% - Accent4 2 2 2 5 4" xfId="5013"/>
    <cellStyle name="40% - Accent4 2 2 2 5 4 2" xfId="13687"/>
    <cellStyle name="40% - Accent4 2 2 2 5 4 2 2" xfId="32422"/>
    <cellStyle name="40% - Accent4 2 2 2 5 4 3" xfId="19470"/>
    <cellStyle name="40% - Accent4 2 2 2 5 4 3 2" xfId="32423"/>
    <cellStyle name="40% - Accent4 2 2 2 5 4 4" xfId="32424"/>
    <cellStyle name="40% - Accent4 2 2 2 5 5" xfId="7905"/>
    <cellStyle name="40% - Accent4 2 2 2 5 5 2" xfId="32425"/>
    <cellStyle name="40% - Accent4 2 2 2 5 6" xfId="3245"/>
    <cellStyle name="40% - Accent4 2 2 2 5 6 2" xfId="32426"/>
    <cellStyle name="40% - Accent4 2 2 2 5 7" xfId="10796"/>
    <cellStyle name="40% - Accent4 2 2 2 5 7 2" xfId="32427"/>
    <cellStyle name="40% - Accent4 2 2 2 5 8" xfId="16579"/>
    <cellStyle name="40% - Accent4 2 2 2 5 8 2" xfId="32428"/>
    <cellStyle name="40% - Accent4 2 2 2 5 9" xfId="32429"/>
    <cellStyle name="40% - Accent4 2 2 2 6" xfId="909"/>
    <cellStyle name="40% - Accent4 2 2 2 6 2" xfId="2615"/>
    <cellStyle name="40% - Accent4 2 2 2 6 2 2" xfId="10101"/>
    <cellStyle name="40% - Accent4 2 2 2 6 2 2 2" xfId="15883"/>
    <cellStyle name="40% - Accent4 2 2 2 6 2 2 2 2" xfId="32430"/>
    <cellStyle name="40% - Accent4 2 2 2 6 2 2 3" xfId="21666"/>
    <cellStyle name="40% - Accent4 2 2 2 6 2 2 3 2" xfId="32431"/>
    <cellStyle name="40% - Accent4 2 2 2 6 2 2 4" xfId="32432"/>
    <cellStyle name="40% - Accent4 2 2 2 6 2 3" xfId="7210"/>
    <cellStyle name="40% - Accent4 2 2 2 6 2 3 2" xfId="32433"/>
    <cellStyle name="40% - Accent4 2 2 2 6 2 4" xfId="12992"/>
    <cellStyle name="40% - Accent4 2 2 2 6 2 4 2" xfId="32434"/>
    <cellStyle name="40% - Accent4 2 2 2 6 2 5" xfId="18775"/>
    <cellStyle name="40% - Accent4 2 2 2 6 2 5 2" xfId="32435"/>
    <cellStyle name="40% - Accent4 2 2 2 6 2 6" xfId="32436"/>
    <cellStyle name="40% - Accent4 2 2 2 6 3" xfId="5507"/>
    <cellStyle name="40% - Accent4 2 2 2 6 3 2" xfId="14181"/>
    <cellStyle name="40% - Accent4 2 2 2 6 3 2 2" xfId="32437"/>
    <cellStyle name="40% - Accent4 2 2 2 6 3 3" xfId="19964"/>
    <cellStyle name="40% - Accent4 2 2 2 6 3 3 2" xfId="32438"/>
    <cellStyle name="40% - Accent4 2 2 2 6 3 4" xfId="32439"/>
    <cellStyle name="40% - Accent4 2 2 2 6 4" xfId="8399"/>
    <cellStyle name="40% - Accent4 2 2 2 6 4 2" xfId="32440"/>
    <cellStyle name="40% - Accent4 2 2 2 6 5" xfId="4318"/>
    <cellStyle name="40% - Accent4 2 2 2 6 5 2" xfId="32441"/>
    <cellStyle name="40% - Accent4 2 2 2 6 6" xfId="11290"/>
    <cellStyle name="40% - Accent4 2 2 2 6 6 2" xfId="32442"/>
    <cellStyle name="40% - Accent4 2 2 2 6 7" xfId="17073"/>
    <cellStyle name="40% - Accent4 2 2 2 6 7 2" xfId="32443"/>
    <cellStyle name="40% - Accent4 2 2 2 6 8" xfId="32444"/>
    <cellStyle name="40% - Accent4 2 2 2 7" xfId="2112"/>
    <cellStyle name="40% - Accent4 2 2 2 7 2" xfId="6707"/>
    <cellStyle name="40% - Accent4 2 2 2 7 2 2" xfId="15380"/>
    <cellStyle name="40% - Accent4 2 2 2 7 2 2 2" xfId="32445"/>
    <cellStyle name="40% - Accent4 2 2 2 7 2 3" xfId="21163"/>
    <cellStyle name="40% - Accent4 2 2 2 7 2 3 2" xfId="32446"/>
    <cellStyle name="40% - Accent4 2 2 2 7 2 4" xfId="32447"/>
    <cellStyle name="40% - Accent4 2 2 2 7 3" xfId="9598"/>
    <cellStyle name="40% - Accent4 2 2 2 7 3 2" xfId="32448"/>
    <cellStyle name="40% - Accent4 2 2 2 7 4" xfId="3815"/>
    <cellStyle name="40% - Accent4 2 2 2 7 4 2" xfId="32449"/>
    <cellStyle name="40% - Accent4 2 2 2 7 5" xfId="12489"/>
    <cellStyle name="40% - Accent4 2 2 2 7 5 2" xfId="32450"/>
    <cellStyle name="40% - Accent4 2 2 2 7 6" xfId="18272"/>
    <cellStyle name="40% - Accent4 2 2 2 7 6 2" xfId="32451"/>
    <cellStyle name="40% - Accent4 2 2 2 7 7" xfId="32452"/>
    <cellStyle name="40% - Accent4 2 2 2 8" xfId="1320"/>
    <cellStyle name="40% - Accent4 2 2 2 8 2" xfId="8806"/>
    <cellStyle name="40% - Accent4 2 2 2 8 2 2" xfId="14588"/>
    <cellStyle name="40% - Accent4 2 2 2 8 2 2 2" xfId="32453"/>
    <cellStyle name="40% - Accent4 2 2 2 8 2 3" xfId="20371"/>
    <cellStyle name="40% - Accent4 2 2 2 8 2 3 2" xfId="32454"/>
    <cellStyle name="40% - Accent4 2 2 2 8 2 4" xfId="32455"/>
    <cellStyle name="40% - Accent4 2 2 2 8 3" xfId="5915"/>
    <cellStyle name="40% - Accent4 2 2 2 8 3 2" xfId="32456"/>
    <cellStyle name="40% - Accent4 2 2 2 8 4" xfId="11697"/>
    <cellStyle name="40% - Accent4 2 2 2 8 4 2" xfId="32457"/>
    <cellStyle name="40% - Accent4 2 2 2 8 5" xfId="17480"/>
    <cellStyle name="40% - Accent4 2 2 2 8 5 2" xfId="32458"/>
    <cellStyle name="40% - Accent4 2 2 2 8 6" xfId="32459"/>
    <cellStyle name="40% - Accent4 2 2 2 9" xfId="5004"/>
    <cellStyle name="40% - Accent4 2 2 2 9 2" xfId="13678"/>
    <cellStyle name="40% - Accent4 2 2 2 9 2 2" xfId="32460"/>
    <cellStyle name="40% - Accent4 2 2 2 9 3" xfId="19461"/>
    <cellStyle name="40% - Accent4 2 2 2 9 3 2" xfId="32461"/>
    <cellStyle name="40% - Accent4 2 2 2 9 4" xfId="32462"/>
    <cellStyle name="40% - Accent4 2 2 3" xfId="384"/>
    <cellStyle name="40% - Accent4 2 2 3 10" xfId="10797"/>
    <cellStyle name="40% - Accent4 2 2 3 10 2" xfId="32463"/>
    <cellStyle name="40% - Accent4 2 2 3 11" xfId="16580"/>
    <cellStyle name="40% - Accent4 2 2 3 11 2" xfId="32464"/>
    <cellStyle name="40% - Accent4 2 2 3 12" xfId="32465"/>
    <cellStyle name="40% - Accent4 2 2 3 2" xfId="385"/>
    <cellStyle name="40% - Accent4 2 2 3 2 10" xfId="16581"/>
    <cellStyle name="40% - Accent4 2 2 3 2 10 2" xfId="32466"/>
    <cellStyle name="40% - Accent4 2 2 3 2 11" xfId="32467"/>
    <cellStyle name="40% - Accent4 2 2 3 2 2" xfId="386"/>
    <cellStyle name="40% - Accent4 2 2 3 2 2 2" xfId="2124"/>
    <cellStyle name="40% - Accent4 2 2 3 2 2 2 2" xfId="9610"/>
    <cellStyle name="40% - Accent4 2 2 3 2 2 2 2 2" xfId="15392"/>
    <cellStyle name="40% - Accent4 2 2 3 2 2 2 2 2 2" xfId="32468"/>
    <cellStyle name="40% - Accent4 2 2 3 2 2 2 2 3" xfId="21175"/>
    <cellStyle name="40% - Accent4 2 2 3 2 2 2 2 3 2" xfId="32469"/>
    <cellStyle name="40% - Accent4 2 2 3 2 2 2 2 4" xfId="32470"/>
    <cellStyle name="40% - Accent4 2 2 3 2 2 2 3" xfId="6719"/>
    <cellStyle name="40% - Accent4 2 2 3 2 2 2 3 2" xfId="32471"/>
    <cellStyle name="40% - Accent4 2 2 3 2 2 2 4" xfId="12501"/>
    <cellStyle name="40% - Accent4 2 2 3 2 2 2 4 2" xfId="32472"/>
    <cellStyle name="40% - Accent4 2 2 3 2 2 2 5" xfId="18284"/>
    <cellStyle name="40% - Accent4 2 2 3 2 2 2 5 2" xfId="32473"/>
    <cellStyle name="40% - Accent4 2 2 3 2 2 2 6" xfId="32474"/>
    <cellStyle name="40% - Accent4 2 2 3 2 2 3" xfId="5016"/>
    <cellStyle name="40% - Accent4 2 2 3 2 2 3 2" xfId="13690"/>
    <cellStyle name="40% - Accent4 2 2 3 2 2 3 2 2" xfId="32475"/>
    <cellStyle name="40% - Accent4 2 2 3 2 2 3 3" xfId="19473"/>
    <cellStyle name="40% - Accent4 2 2 3 2 2 3 3 2" xfId="32476"/>
    <cellStyle name="40% - Accent4 2 2 3 2 2 3 4" xfId="32477"/>
    <cellStyle name="40% - Accent4 2 2 3 2 2 4" xfId="7908"/>
    <cellStyle name="40% - Accent4 2 2 3 2 2 4 2" xfId="32478"/>
    <cellStyle name="40% - Accent4 2 2 3 2 2 5" xfId="3827"/>
    <cellStyle name="40% - Accent4 2 2 3 2 2 5 2" xfId="32479"/>
    <cellStyle name="40% - Accent4 2 2 3 2 2 6" xfId="10799"/>
    <cellStyle name="40% - Accent4 2 2 3 2 2 6 2" xfId="32480"/>
    <cellStyle name="40% - Accent4 2 2 3 2 2 7" xfId="16582"/>
    <cellStyle name="40% - Accent4 2 2 3 2 2 7 2" xfId="32481"/>
    <cellStyle name="40% - Accent4 2 2 3 2 2 8" xfId="32482"/>
    <cellStyle name="40% - Accent4 2 2 3 2 3" xfId="1066"/>
    <cellStyle name="40% - Accent4 2 2 3 2 3 2" xfId="2770"/>
    <cellStyle name="40% - Accent4 2 2 3 2 3 2 2" xfId="10256"/>
    <cellStyle name="40% - Accent4 2 2 3 2 3 2 2 2" xfId="16038"/>
    <cellStyle name="40% - Accent4 2 2 3 2 3 2 2 2 2" xfId="32483"/>
    <cellStyle name="40% - Accent4 2 2 3 2 3 2 2 3" xfId="21821"/>
    <cellStyle name="40% - Accent4 2 2 3 2 3 2 2 3 2" xfId="32484"/>
    <cellStyle name="40% - Accent4 2 2 3 2 3 2 2 4" xfId="32485"/>
    <cellStyle name="40% - Accent4 2 2 3 2 3 2 3" xfId="7365"/>
    <cellStyle name="40% - Accent4 2 2 3 2 3 2 3 2" xfId="32486"/>
    <cellStyle name="40% - Accent4 2 2 3 2 3 2 4" xfId="13147"/>
    <cellStyle name="40% - Accent4 2 2 3 2 3 2 4 2" xfId="32487"/>
    <cellStyle name="40% - Accent4 2 2 3 2 3 2 5" xfId="18930"/>
    <cellStyle name="40% - Accent4 2 2 3 2 3 2 5 2" xfId="32488"/>
    <cellStyle name="40% - Accent4 2 2 3 2 3 2 6" xfId="32489"/>
    <cellStyle name="40% - Accent4 2 2 3 2 3 3" xfId="5662"/>
    <cellStyle name="40% - Accent4 2 2 3 2 3 3 2" xfId="14336"/>
    <cellStyle name="40% - Accent4 2 2 3 2 3 3 2 2" xfId="32490"/>
    <cellStyle name="40% - Accent4 2 2 3 2 3 3 3" xfId="20119"/>
    <cellStyle name="40% - Accent4 2 2 3 2 3 3 3 2" xfId="32491"/>
    <cellStyle name="40% - Accent4 2 2 3 2 3 3 4" xfId="32492"/>
    <cellStyle name="40% - Accent4 2 2 3 2 3 4" xfId="8554"/>
    <cellStyle name="40% - Accent4 2 2 3 2 3 4 2" xfId="32493"/>
    <cellStyle name="40% - Accent4 2 2 3 2 3 5" xfId="4473"/>
    <cellStyle name="40% - Accent4 2 2 3 2 3 5 2" xfId="32494"/>
    <cellStyle name="40% - Accent4 2 2 3 2 3 6" xfId="11445"/>
    <cellStyle name="40% - Accent4 2 2 3 2 3 6 2" xfId="32495"/>
    <cellStyle name="40% - Accent4 2 2 3 2 3 7" xfId="17228"/>
    <cellStyle name="40% - Accent4 2 2 3 2 3 7 2" xfId="32496"/>
    <cellStyle name="40% - Accent4 2 2 3 2 3 8" xfId="32497"/>
    <cellStyle name="40% - Accent4 2 2 3 2 4" xfId="2123"/>
    <cellStyle name="40% - Accent4 2 2 3 2 4 2" xfId="6718"/>
    <cellStyle name="40% - Accent4 2 2 3 2 4 2 2" xfId="15391"/>
    <cellStyle name="40% - Accent4 2 2 3 2 4 2 2 2" xfId="32498"/>
    <cellStyle name="40% - Accent4 2 2 3 2 4 2 3" xfId="21174"/>
    <cellStyle name="40% - Accent4 2 2 3 2 4 2 3 2" xfId="32499"/>
    <cellStyle name="40% - Accent4 2 2 3 2 4 2 4" xfId="32500"/>
    <cellStyle name="40% - Accent4 2 2 3 2 4 3" xfId="9609"/>
    <cellStyle name="40% - Accent4 2 2 3 2 4 3 2" xfId="32501"/>
    <cellStyle name="40% - Accent4 2 2 3 2 4 4" xfId="3826"/>
    <cellStyle name="40% - Accent4 2 2 3 2 4 4 2" xfId="32502"/>
    <cellStyle name="40% - Accent4 2 2 3 2 4 5" xfId="12500"/>
    <cellStyle name="40% - Accent4 2 2 3 2 4 5 2" xfId="32503"/>
    <cellStyle name="40% - Accent4 2 2 3 2 4 6" xfId="18283"/>
    <cellStyle name="40% - Accent4 2 2 3 2 4 6 2" xfId="32504"/>
    <cellStyle name="40% - Accent4 2 2 3 2 4 7" xfId="32505"/>
    <cellStyle name="40% - Accent4 2 2 3 2 5" xfId="1548"/>
    <cellStyle name="40% - Accent4 2 2 3 2 5 2" xfId="9034"/>
    <cellStyle name="40% - Accent4 2 2 3 2 5 2 2" xfId="14816"/>
    <cellStyle name="40% - Accent4 2 2 3 2 5 2 2 2" xfId="32506"/>
    <cellStyle name="40% - Accent4 2 2 3 2 5 2 3" xfId="20599"/>
    <cellStyle name="40% - Accent4 2 2 3 2 5 2 3 2" xfId="32507"/>
    <cellStyle name="40% - Accent4 2 2 3 2 5 2 4" xfId="32508"/>
    <cellStyle name="40% - Accent4 2 2 3 2 5 3" xfId="6143"/>
    <cellStyle name="40% - Accent4 2 2 3 2 5 3 2" xfId="32509"/>
    <cellStyle name="40% - Accent4 2 2 3 2 5 4" xfId="11925"/>
    <cellStyle name="40% - Accent4 2 2 3 2 5 4 2" xfId="32510"/>
    <cellStyle name="40% - Accent4 2 2 3 2 5 5" xfId="17708"/>
    <cellStyle name="40% - Accent4 2 2 3 2 5 5 2" xfId="32511"/>
    <cellStyle name="40% - Accent4 2 2 3 2 5 6" xfId="32512"/>
    <cellStyle name="40% - Accent4 2 2 3 2 6" xfId="5015"/>
    <cellStyle name="40% - Accent4 2 2 3 2 6 2" xfId="13689"/>
    <cellStyle name="40% - Accent4 2 2 3 2 6 2 2" xfId="32513"/>
    <cellStyle name="40% - Accent4 2 2 3 2 6 3" xfId="19472"/>
    <cellStyle name="40% - Accent4 2 2 3 2 6 3 2" xfId="32514"/>
    <cellStyle name="40% - Accent4 2 2 3 2 6 4" xfId="32515"/>
    <cellStyle name="40% - Accent4 2 2 3 2 7" xfId="7907"/>
    <cellStyle name="40% - Accent4 2 2 3 2 7 2" xfId="32516"/>
    <cellStyle name="40% - Accent4 2 2 3 2 8" xfId="3251"/>
    <cellStyle name="40% - Accent4 2 2 3 2 8 2" xfId="32517"/>
    <cellStyle name="40% - Accent4 2 2 3 2 9" xfId="10798"/>
    <cellStyle name="40% - Accent4 2 2 3 2 9 2" xfId="32518"/>
    <cellStyle name="40% - Accent4 2 2 3 3" xfId="387"/>
    <cellStyle name="40% - Accent4 2 2 3 3 2" xfId="2125"/>
    <cellStyle name="40% - Accent4 2 2 3 3 2 2" xfId="9611"/>
    <cellStyle name="40% - Accent4 2 2 3 3 2 2 2" xfId="15393"/>
    <cellStyle name="40% - Accent4 2 2 3 3 2 2 2 2" xfId="32519"/>
    <cellStyle name="40% - Accent4 2 2 3 3 2 2 3" xfId="21176"/>
    <cellStyle name="40% - Accent4 2 2 3 3 2 2 3 2" xfId="32520"/>
    <cellStyle name="40% - Accent4 2 2 3 3 2 2 4" xfId="32521"/>
    <cellStyle name="40% - Accent4 2 2 3 3 2 3" xfId="6720"/>
    <cellStyle name="40% - Accent4 2 2 3 3 2 3 2" xfId="32522"/>
    <cellStyle name="40% - Accent4 2 2 3 3 2 4" xfId="12502"/>
    <cellStyle name="40% - Accent4 2 2 3 3 2 4 2" xfId="32523"/>
    <cellStyle name="40% - Accent4 2 2 3 3 2 5" xfId="18285"/>
    <cellStyle name="40% - Accent4 2 2 3 3 2 5 2" xfId="32524"/>
    <cellStyle name="40% - Accent4 2 2 3 3 2 6" xfId="32525"/>
    <cellStyle name="40% - Accent4 2 2 3 3 3" xfId="5017"/>
    <cellStyle name="40% - Accent4 2 2 3 3 3 2" xfId="13691"/>
    <cellStyle name="40% - Accent4 2 2 3 3 3 2 2" xfId="32526"/>
    <cellStyle name="40% - Accent4 2 2 3 3 3 3" xfId="19474"/>
    <cellStyle name="40% - Accent4 2 2 3 3 3 3 2" xfId="32527"/>
    <cellStyle name="40% - Accent4 2 2 3 3 3 4" xfId="32528"/>
    <cellStyle name="40% - Accent4 2 2 3 3 4" xfId="7909"/>
    <cellStyle name="40% - Accent4 2 2 3 3 4 2" xfId="32529"/>
    <cellStyle name="40% - Accent4 2 2 3 3 5" xfId="3828"/>
    <cellStyle name="40% - Accent4 2 2 3 3 5 2" xfId="32530"/>
    <cellStyle name="40% - Accent4 2 2 3 3 6" xfId="10800"/>
    <cellStyle name="40% - Accent4 2 2 3 3 6 2" xfId="32531"/>
    <cellStyle name="40% - Accent4 2 2 3 3 7" xfId="16583"/>
    <cellStyle name="40% - Accent4 2 2 3 3 7 2" xfId="32532"/>
    <cellStyle name="40% - Accent4 2 2 3 3 8" xfId="32533"/>
    <cellStyle name="40% - Accent4 2 2 3 4" xfId="1065"/>
    <cellStyle name="40% - Accent4 2 2 3 4 2" xfId="2769"/>
    <cellStyle name="40% - Accent4 2 2 3 4 2 2" xfId="10255"/>
    <cellStyle name="40% - Accent4 2 2 3 4 2 2 2" xfId="16037"/>
    <cellStyle name="40% - Accent4 2 2 3 4 2 2 2 2" xfId="32534"/>
    <cellStyle name="40% - Accent4 2 2 3 4 2 2 3" xfId="21820"/>
    <cellStyle name="40% - Accent4 2 2 3 4 2 2 3 2" xfId="32535"/>
    <cellStyle name="40% - Accent4 2 2 3 4 2 2 4" xfId="32536"/>
    <cellStyle name="40% - Accent4 2 2 3 4 2 3" xfId="7364"/>
    <cellStyle name="40% - Accent4 2 2 3 4 2 3 2" xfId="32537"/>
    <cellStyle name="40% - Accent4 2 2 3 4 2 4" xfId="13146"/>
    <cellStyle name="40% - Accent4 2 2 3 4 2 4 2" xfId="32538"/>
    <cellStyle name="40% - Accent4 2 2 3 4 2 5" xfId="18929"/>
    <cellStyle name="40% - Accent4 2 2 3 4 2 5 2" xfId="32539"/>
    <cellStyle name="40% - Accent4 2 2 3 4 2 6" xfId="32540"/>
    <cellStyle name="40% - Accent4 2 2 3 4 3" xfId="5661"/>
    <cellStyle name="40% - Accent4 2 2 3 4 3 2" xfId="14335"/>
    <cellStyle name="40% - Accent4 2 2 3 4 3 2 2" xfId="32541"/>
    <cellStyle name="40% - Accent4 2 2 3 4 3 3" xfId="20118"/>
    <cellStyle name="40% - Accent4 2 2 3 4 3 3 2" xfId="32542"/>
    <cellStyle name="40% - Accent4 2 2 3 4 3 4" xfId="32543"/>
    <cellStyle name="40% - Accent4 2 2 3 4 4" xfId="8553"/>
    <cellStyle name="40% - Accent4 2 2 3 4 4 2" xfId="32544"/>
    <cellStyle name="40% - Accent4 2 2 3 4 5" xfId="4472"/>
    <cellStyle name="40% - Accent4 2 2 3 4 5 2" xfId="32545"/>
    <cellStyle name="40% - Accent4 2 2 3 4 6" xfId="11444"/>
    <cellStyle name="40% - Accent4 2 2 3 4 6 2" xfId="32546"/>
    <cellStyle name="40% - Accent4 2 2 3 4 7" xfId="17227"/>
    <cellStyle name="40% - Accent4 2 2 3 4 7 2" xfId="32547"/>
    <cellStyle name="40% - Accent4 2 2 3 4 8" xfId="32548"/>
    <cellStyle name="40% - Accent4 2 2 3 5" xfId="2122"/>
    <cellStyle name="40% - Accent4 2 2 3 5 2" xfId="6717"/>
    <cellStyle name="40% - Accent4 2 2 3 5 2 2" xfId="15390"/>
    <cellStyle name="40% - Accent4 2 2 3 5 2 2 2" xfId="32549"/>
    <cellStyle name="40% - Accent4 2 2 3 5 2 3" xfId="21173"/>
    <cellStyle name="40% - Accent4 2 2 3 5 2 3 2" xfId="32550"/>
    <cellStyle name="40% - Accent4 2 2 3 5 2 4" xfId="32551"/>
    <cellStyle name="40% - Accent4 2 2 3 5 3" xfId="9608"/>
    <cellStyle name="40% - Accent4 2 2 3 5 3 2" xfId="32552"/>
    <cellStyle name="40% - Accent4 2 2 3 5 4" xfId="3825"/>
    <cellStyle name="40% - Accent4 2 2 3 5 4 2" xfId="32553"/>
    <cellStyle name="40% - Accent4 2 2 3 5 5" xfId="12499"/>
    <cellStyle name="40% - Accent4 2 2 3 5 5 2" xfId="32554"/>
    <cellStyle name="40% - Accent4 2 2 3 5 6" xfId="18282"/>
    <cellStyle name="40% - Accent4 2 2 3 5 6 2" xfId="32555"/>
    <cellStyle name="40% - Accent4 2 2 3 5 7" xfId="32556"/>
    <cellStyle name="40% - Accent4 2 2 3 6" xfId="1547"/>
    <cellStyle name="40% - Accent4 2 2 3 6 2" xfId="9033"/>
    <cellStyle name="40% - Accent4 2 2 3 6 2 2" xfId="14815"/>
    <cellStyle name="40% - Accent4 2 2 3 6 2 2 2" xfId="32557"/>
    <cellStyle name="40% - Accent4 2 2 3 6 2 3" xfId="20598"/>
    <cellStyle name="40% - Accent4 2 2 3 6 2 3 2" xfId="32558"/>
    <cellStyle name="40% - Accent4 2 2 3 6 2 4" xfId="32559"/>
    <cellStyle name="40% - Accent4 2 2 3 6 3" xfId="6142"/>
    <cellStyle name="40% - Accent4 2 2 3 6 3 2" xfId="32560"/>
    <cellStyle name="40% - Accent4 2 2 3 6 4" xfId="11924"/>
    <cellStyle name="40% - Accent4 2 2 3 6 4 2" xfId="32561"/>
    <cellStyle name="40% - Accent4 2 2 3 6 5" xfId="17707"/>
    <cellStyle name="40% - Accent4 2 2 3 6 5 2" xfId="32562"/>
    <cellStyle name="40% - Accent4 2 2 3 6 6" xfId="32563"/>
    <cellStyle name="40% - Accent4 2 2 3 7" xfId="5014"/>
    <cellStyle name="40% - Accent4 2 2 3 7 2" xfId="13688"/>
    <cellStyle name="40% - Accent4 2 2 3 7 2 2" xfId="32564"/>
    <cellStyle name="40% - Accent4 2 2 3 7 3" xfId="19471"/>
    <cellStyle name="40% - Accent4 2 2 3 7 3 2" xfId="32565"/>
    <cellStyle name="40% - Accent4 2 2 3 7 4" xfId="32566"/>
    <cellStyle name="40% - Accent4 2 2 3 8" xfId="7906"/>
    <cellStyle name="40% - Accent4 2 2 3 8 2" xfId="32567"/>
    <cellStyle name="40% - Accent4 2 2 3 9" xfId="3250"/>
    <cellStyle name="40% - Accent4 2 2 3 9 2" xfId="32568"/>
    <cellStyle name="40% - Accent4 2 2 4" xfId="388"/>
    <cellStyle name="40% - Accent4 2 2 4 10" xfId="16584"/>
    <cellStyle name="40% - Accent4 2 2 4 10 2" xfId="32569"/>
    <cellStyle name="40% - Accent4 2 2 4 11" xfId="32570"/>
    <cellStyle name="40% - Accent4 2 2 4 2" xfId="389"/>
    <cellStyle name="40% - Accent4 2 2 4 2 2" xfId="2127"/>
    <cellStyle name="40% - Accent4 2 2 4 2 2 2" xfId="9613"/>
    <cellStyle name="40% - Accent4 2 2 4 2 2 2 2" xfId="15395"/>
    <cellStyle name="40% - Accent4 2 2 4 2 2 2 2 2" xfId="32571"/>
    <cellStyle name="40% - Accent4 2 2 4 2 2 2 3" xfId="21178"/>
    <cellStyle name="40% - Accent4 2 2 4 2 2 2 3 2" xfId="32572"/>
    <cellStyle name="40% - Accent4 2 2 4 2 2 2 4" xfId="32573"/>
    <cellStyle name="40% - Accent4 2 2 4 2 2 3" xfId="6722"/>
    <cellStyle name="40% - Accent4 2 2 4 2 2 3 2" xfId="32574"/>
    <cellStyle name="40% - Accent4 2 2 4 2 2 4" xfId="12504"/>
    <cellStyle name="40% - Accent4 2 2 4 2 2 4 2" xfId="32575"/>
    <cellStyle name="40% - Accent4 2 2 4 2 2 5" xfId="18287"/>
    <cellStyle name="40% - Accent4 2 2 4 2 2 5 2" xfId="32576"/>
    <cellStyle name="40% - Accent4 2 2 4 2 2 6" xfId="32577"/>
    <cellStyle name="40% - Accent4 2 2 4 2 3" xfId="5019"/>
    <cellStyle name="40% - Accent4 2 2 4 2 3 2" xfId="13693"/>
    <cellStyle name="40% - Accent4 2 2 4 2 3 2 2" xfId="32578"/>
    <cellStyle name="40% - Accent4 2 2 4 2 3 3" xfId="19476"/>
    <cellStyle name="40% - Accent4 2 2 4 2 3 3 2" xfId="32579"/>
    <cellStyle name="40% - Accent4 2 2 4 2 3 4" xfId="32580"/>
    <cellStyle name="40% - Accent4 2 2 4 2 4" xfId="7911"/>
    <cellStyle name="40% - Accent4 2 2 4 2 4 2" xfId="32581"/>
    <cellStyle name="40% - Accent4 2 2 4 2 5" xfId="3830"/>
    <cellStyle name="40% - Accent4 2 2 4 2 5 2" xfId="32582"/>
    <cellStyle name="40% - Accent4 2 2 4 2 6" xfId="10802"/>
    <cellStyle name="40% - Accent4 2 2 4 2 6 2" xfId="32583"/>
    <cellStyle name="40% - Accent4 2 2 4 2 7" xfId="16585"/>
    <cellStyle name="40% - Accent4 2 2 4 2 7 2" xfId="32584"/>
    <cellStyle name="40% - Accent4 2 2 4 2 8" xfId="32585"/>
    <cellStyle name="40% - Accent4 2 2 4 3" xfId="1067"/>
    <cellStyle name="40% - Accent4 2 2 4 3 2" xfId="2771"/>
    <cellStyle name="40% - Accent4 2 2 4 3 2 2" xfId="10257"/>
    <cellStyle name="40% - Accent4 2 2 4 3 2 2 2" xfId="16039"/>
    <cellStyle name="40% - Accent4 2 2 4 3 2 2 2 2" xfId="32586"/>
    <cellStyle name="40% - Accent4 2 2 4 3 2 2 3" xfId="21822"/>
    <cellStyle name="40% - Accent4 2 2 4 3 2 2 3 2" xfId="32587"/>
    <cellStyle name="40% - Accent4 2 2 4 3 2 2 4" xfId="32588"/>
    <cellStyle name="40% - Accent4 2 2 4 3 2 3" xfId="7366"/>
    <cellStyle name="40% - Accent4 2 2 4 3 2 3 2" xfId="32589"/>
    <cellStyle name="40% - Accent4 2 2 4 3 2 4" xfId="13148"/>
    <cellStyle name="40% - Accent4 2 2 4 3 2 4 2" xfId="32590"/>
    <cellStyle name="40% - Accent4 2 2 4 3 2 5" xfId="18931"/>
    <cellStyle name="40% - Accent4 2 2 4 3 2 5 2" xfId="32591"/>
    <cellStyle name="40% - Accent4 2 2 4 3 2 6" xfId="32592"/>
    <cellStyle name="40% - Accent4 2 2 4 3 3" xfId="5663"/>
    <cellStyle name="40% - Accent4 2 2 4 3 3 2" xfId="14337"/>
    <cellStyle name="40% - Accent4 2 2 4 3 3 2 2" xfId="32593"/>
    <cellStyle name="40% - Accent4 2 2 4 3 3 3" xfId="20120"/>
    <cellStyle name="40% - Accent4 2 2 4 3 3 3 2" xfId="32594"/>
    <cellStyle name="40% - Accent4 2 2 4 3 3 4" xfId="32595"/>
    <cellStyle name="40% - Accent4 2 2 4 3 4" xfId="8555"/>
    <cellStyle name="40% - Accent4 2 2 4 3 4 2" xfId="32596"/>
    <cellStyle name="40% - Accent4 2 2 4 3 5" xfId="4474"/>
    <cellStyle name="40% - Accent4 2 2 4 3 5 2" xfId="32597"/>
    <cellStyle name="40% - Accent4 2 2 4 3 6" xfId="11446"/>
    <cellStyle name="40% - Accent4 2 2 4 3 6 2" xfId="32598"/>
    <cellStyle name="40% - Accent4 2 2 4 3 7" xfId="17229"/>
    <cellStyle name="40% - Accent4 2 2 4 3 7 2" xfId="32599"/>
    <cellStyle name="40% - Accent4 2 2 4 3 8" xfId="32600"/>
    <cellStyle name="40% - Accent4 2 2 4 4" xfId="2126"/>
    <cellStyle name="40% - Accent4 2 2 4 4 2" xfId="6721"/>
    <cellStyle name="40% - Accent4 2 2 4 4 2 2" xfId="15394"/>
    <cellStyle name="40% - Accent4 2 2 4 4 2 2 2" xfId="32601"/>
    <cellStyle name="40% - Accent4 2 2 4 4 2 3" xfId="21177"/>
    <cellStyle name="40% - Accent4 2 2 4 4 2 3 2" xfId="32602"/>
    <cellStyle name="40% - Accent4 2 2 4 4 2 4" xfId="32603"/>
    <cellStyle name="40% - Accent4 2 2 4 4 3" xfId="9612"/>
    <cellStyle name="40% - Accent4 2 2 4 4 3 2" xfId="32604"/>
    <cellStyle name="40% - Accent4 2 2 4 4 4" xfId="3829"/>
    <cellStyle name="40% - Accent4 2 2 4 4 4 2" xfId="32605"/>
    <cellStyle name="40% - Accent4 2 2 4 4 5" xfId="12503"/>
    <cellStyle name="40% - Accent4 2 2 4 4 5 2" xfId="32606"/>
    <cellStyle name="40% - Accent4 2 2 4 4 6" xfId="18286"/>
    <cellStyle name="40% - Accent4 2 2 4 4 6 2" xfId="32607"/>
    <cellStyle name="40% - Accent4 2 2 4 4 7" xfId="32608"/>
    <cellStyle name="40% - Accent4 2 2 4 5" xfId="1549"/>
    <cellStyle name="40% - Accent4 2 2 4 5 2" xfId="9035"/>
    <cellStyle name="40% - Accent4 2 2 4 5 2 2" xfId="14817"/>
    <cellStyle name="40% - Accent4 2 2 4 5 2 2 2" xfId="32609"/>
    <cellStyle name="40% - Accent4 2 2 4 5 2 3" xfId="20600"/>
    <cellStyle name="40% - Accent4 2 2 4 5 2 3 2" xfId="32610"/>
    <cellStyle name="40% - Accent4 2 2 4 5 2 4" xfId="32611"/>
    <cellStyle name="40% - Accent4 2 2 4 5 3" xfId="6144"/>
    <cellStyle name="40% - Accent4 2 2 4 5 3 2" xfId="32612"/>
    <cellStyle name="40% - Accent4 2 2 4 5 4" xfId="11926"/>
    <cellStyle name="40% - Accent4 2 2 4 5 4 2" xfId="32613"/>
    <cellStyle name="40% - Accent4 2 2 4 5 5" xfId="17709"/>
    <cellStyle name="40% - Accent4 2 2 4 5 5 2" xfId="32614"/>
    <cellStyle name="40% - Accent4 2 2 4 5 6" xfId="32615"/>
    <cellStyle name="40% - Accent4 2 2 4 6" xfId="5018"/>
    <cellStyle name="40% - Accent4 2 2 4 6 2" xfId="13692"/>
    <cellStyle name="40% - Accent4 2 2 4 6 2 2" xfId="32616"/>
    <cellStyle name="40% - Accent4 2 2 4 6 3" xfId="19475"/>
    <cellStyle name="40% - Accent4 2 2 4 6 3 2" xfId="32617"/>
    <cellStyle name="40% - Accent4 2 2 4 6 4" xfId="32618"/>
    <cellStyle name="40% - Accent4 2 2 4 7" xfId="7910"/>
    <cellStyle name="40% - Accent4 2 2 4 7 2" xfId="32619"/>
    <cellStyle name="40% - Accent4 2 2 4 8" xfId="3252"/>
    <cellStyle name="40% - Accent4 2 2 4 8 2" xfId="32620"/>
    <cellStyle name="40% - Accent4 2 2 4 9" xfId="10801"/>
    <cellStyle name="40% - Accent4 2 2 4 9 2" xfId="32621"/>
    <cellStyle name="40% - Accent4 2 2 5" xfId="390"/>
    <cellStyle name="40% - Accent4 2 2 5 10" xfId="16586"/>
    <cellStyle name="40% - Accent4 2 2 5 10 2" xfId="32622"/>
    <cellStyle name="40% - Accent4 2 2 5 11" xfId="32623"/>
    <cellStyle name="40% - Accent4 2 2 5 2" xfId="391"/>
    <cellStyle name="40% - Accent4 2 2 5 2 2" xfId="2129"/>
    <cellStyle name="40% - Accent4 2 2 5 2 2 2" xfId="9615"/>
    <cellStyle name="40% - Accent4 2 2 5 2 2 2 2" xfId="15397"/>
    <cellStyle name="40% - Accent4 2 2 5 2 2 2 2 2" xfId="32624"/>
    <cellStyle name="40% - Accent4 2 2 5 2 2 2 3" xfId="21180"/>
    <cellStyle name="40% - Accent4 2 2 5 2 2 2 3 2" xfId="32625"/>
    <cellStyle name="40% - Accent4 2 2 5 2 2 2 4" xfId="32626"/>
    <cellStyle name="40% - Accent4 2 2 5 2 2 3" xfId="6724"/>
    <cellStyle name="40% - Accent4 2 2 5 2 2 3 2" xfId="32627"/>
    <cellStyle name="40% - Accent4 2 2 5 2 2 4" xfId="12506"/>
    <cellStyle name="40% - Accent4 2 2 5 2 2 4 2" xfId="32628"/>
    <cellStyle name="40% - Accent4 2 2 5 2 2 5" xfId="18289"/>
    <cellStyle name="40% - Accent4 2 2 5 2 2 5 2" xfId="32629"/>
    <cellStyle name="40% - Accent4 2 2 5 2 2 6" xfId="32630"/>
    <cellStyle name="40% - Accent4 2 2 5 2 3" xfId="5021"/>
    <cellStyle name="40% - Accent4 2 2 5 2 3 2" xfId="13695"/>
    <cellStyle name="40% - Accent4 2 2 5 2 3 2 2" xfId="32631"/>
    <cellStyle name="40% - Accent4 2 2 5 2 3 3" xfId="19478"/>
    <cellStyle name="40% - Accent4 2 2 5 2 3 3 2" xfId="32632"/>
    <cellStyle name="40% - Accent4 2 2 5 2 3 4" xfId="32633"/>
    <cellStyle name="40% - Accent4 2 2 5 2 4" xfId="7913"/>
    <cellStyle name="40% - Accent4 2 2 5 2 4 2" xfId="32634"/>
    <cellStyle name="40% - Accent4 2 2 5 2 5" xfId="3832"/>
    <cellStyle name="40% - Accent4 2 2 5 2 5 2" xfId="32635"/>
    <cellStyle name="40% - Accent4 2 2 5 2 6" xfId="10804"/>
    <cellStyle name="40% - Accent4 2 2 5 2 6 2" xfId="32636"/>
    <cellStyle name="40% - Accent4 2 2 5 2 7" xfId="16587"/>
    <cellStyle name="40% - Accent4 2 2 5 2 7 2" xfId="32637"/>
    <cellStyle name="40% - Accent4 2 2 5 2 8" xfId="32638"/>
    <cellStyle name="40% - Accent4 2 2 5 3" xfId="1068"/>
    <cellStyle name="40% - Accent4 2 2 5 3 2" xfId="2772"/>
    <cellStyle name="40% - Accent4 2 2 5 3 2 2" xfId="10258"/>
    <cellStyle name="40% - Accent4 2 2 5 3 2 2 2" xfId="16040"/>
    <cellStyle name="40% - Accent4 2 2 5 3 2 2 2 2" xfId="32639"/>
    <cellStyle name="40% - Accent4 2 2 5 3 2 2 3" xfId="21823"/>
    <cellStyle name="40% - Accent4 2 2 5 3 2 2 3 2" xfId="32640"/>
    <cellStyle name="40% - Accent4 2 2 5 3 2 2 4" xfId="32641"/>
    <cellStyle name="40% - Accent4 2 2 5 3 2 3" xfId="7367"/>
    <cellStyle name="40% - Accent4 2 2 5 3 2 3 2" xfId="32642"/>
    <cellStyle name="40% - Accent4 2 2 5 3 2 4" xfId="13149"/>
    <cellStyle name="40% - Accent4 2 2 5 3 2 4 2" xfId="32643"/>
    <cellStyle name="40% - Accent4 2 2 5 3 2 5" xfId="18932"/>
    <cellStyle name="40% - Accent4 2 2 5 3 2 5 2" xfId="32644"/>
    <cellStyle name="40% - Accent4 2 2 5 3 2 6" xfId="32645"/>
    <cellStyle name="40% - Accent4 2 2 5 3 3" xfId="5664"/>
    <cellStyle name="40% - Accent4 2 2 5 3 3 2" xfId="14338"/>
    <cellStyle name="40% - Accent4 2 2 5 3 3 2 2" xfId="32646"/>
    <cellStyle name="40% - Accent4 2 2 5 3 3 3" xfId="20121"/>
    <cellStyle name="40% - Accent4 2 2 5 3 3 3 2" xfId="32647"/>
    <cellStyle name="40% - Accent4 2 2 5 3 3 4" xfId="32648"/>
    <cellStyle name="40% - Accent4 2 2 5 3 4" xfId="8556"/>
    <cellStyle name="40% - Accent4 2 2 5 3 4 2" xfId="32649"/>
    <cellStyle name="40% - Accent4 2 2 5 3 5" xfId="4475"/>
    <cellStyle name="40% - Accent4 2 2 5 3 5 2" xfId="32650"/>
    <cellStyle name="40% - Accent4 2 2 5 3 6" xfId="11447"/>
    <cellStyle name="40% - Accent4 2 2 5 3 6 2" xfId="32651"/>
    <cellStyle name="40% - Accent4 2 2 5 3 7" xfId="17230"/>
    <cellStyle name="40% - Accent4 2 2 5 3 7 2" xfId="32652"/>
    <cellStyle name="40% - Accent4 2 2 5 3 8" xfId="32653"/>
    <cellStyle name="40% - Accent4 2 2 5 4" xfId="2128"/>
    <cellStyle name="40% - Accent4 2 2 5 4 2" xfId="6723"/>
    <cellStyle name="40% - Accent4 2 2 5 4 2 2" xfId="15396"/>
    <cellStyle name="40% - Accent4 2 2 5 4 2 2 2" xfId="32654"/>
    <cellStyle name="40% - Accent4 2 2 5 4 2 3" xfId="21179"/>
    <cellStyle name="40% - Accent4 2 2 5 4 2 3 2" xfId="32655"/>
    <cellStyle name="40% - Accent4 2 2 5 4 2 4" xfId="32656"/>
    <cellStyle name="40% - Accent4 2 2 5 4 3" xfId="9614"/>
    <cellStyle name="40% - Accent4 2 2 5 4 3 2" xfId="32657"/>
    <cellStyle name="40% - Accent4 2 2 5 4 4" xfId="3831"/>
    <cellStyle name="40% - Accent4 2 2 5 4 4 2" xfId="32658"/>
    <cellStyle name="40% - Accent4 2 2 5 4 5" xfId="12505"/>
    <cellStyle name="40% - Accent4 2 2 5 4 5 2" xfId="32659"/>
    <cellStyle name="40% - Accent4 2 2 5 4 6" xfId="18288"/>
    <cellStyle name="40% - Accent4 2 2 5 4 6 2" xfId="32660"/>
    <cellStyle name="40% - Accent4 2 2 5 4 7" xfId="32661"/>
    <cellStyle name="40% - Accent4 2 2 5 5" xfId="1550"/>
    <cellStyle name="40% - Accent4 2 2 5 5 2" xfId="9036"/>
    <cellStyle name="40% - Accent4 2 2 5 5 2 2" xfId="14818"/>
    <cellStyle name="40% - Accent4 2 2 5 5 2 2 2" xfId="32662"/>
    <cellStyle name="40% - Accent4 2 2 5 5 2 3" xfId="20601"/>
    <cellStyle name="40% - Accent4 2 2 5 5 2 3 2" xfId="32663"/>
    <cellStyle name="40% - Accent4 2 2 5 5 2 4" xfId="32664"/>
    <cellStyle name="40% - Accent4 2 2 5 5 3" xfId="6145"/>
    <cellStyle name="40% - Accent4 2 2 5 5 3 2" xfId="32665"/>
    <cellStyle name="40% - Accent4 2 2 5 5 4" xfId="11927"/>
    <cellStyle name="40% - Accent4 2 2 5 5 4 2" xfId="32666"/>
    <cellStyle name="40% - Accent4 2 2 5 5 5" xfId="17710"/>
    <cellStyle name="40% - Accent4 2 2 5 5 5 2" xfId="32667"/>
    <cellStyle name="40% - Accent4 2 2 5 5 6" xfId="32668"/>
    <cellStyle name="40% - Accent4 2 2 5 6" xfId="5020"/>
    <cellStyle name="40% - Accent4 2 2 5 6 2" xfId="13694"/>
    <cellStyle name="40% - Accent4 2 2 5 6 2 2" xfId="32669"/>
    <cellStyle name="40% - Accent4 2 2 5 6 3" xfId="19477"/>
    <cellStyle name="40% - Accent4 2 2 5 6 3 2" xfId="32670"/>
    <cellStyle name="40% - Accent4 2 2 5 6 4" xfId="32671"/>
    <cellStyle name="40% - Accent4 2 2 5 7" xfId="7912"/>
    <cellStyle name="40% - Accent4 2 2 5 7 2" xfId="32672"/>
    <cellStyle name="40% - Accent4 2 2 5 8" xfId="3253"/>
    <cellStyle name="40% - Accent4 2 2 5 8 2" xfId="32673"/>
    <cellStyle name="40% - Accent4 2 2 5 9" xfId="10803"/>
    <cellStyle name="40% - Accent4 2 2 5 9 2" xfId="32674"/>
    <cellStyle name="40% - Accent4 2 2 6" xfId="392"/>
    <cellStyle name="40% - Accent4 2 2 6 2" xfId="2130"/>
    <cellStyle name="40% - Accent4 2 2 6 2 2" xfId="6725"/>
    <cellStyle name="40% - Accent4 2 2 6 2 2 2" xfId="15398"/>
    <cellStyle name="40% - Accent4 2 2 6 2 2 2 2" xfId="32675"/>
    <cellStyle name="40% - Accent4 2 2 6 2 2 3" xfId="21181"/>
    <cellStyle name="40% - Accent4 2 2 6 2 2 3 2" xfId="32676"/>
    <cellStyle name="40% - Accent4 2 2 6 2 2 4" xfId="32677"/>
    <cellStyle name="40% - Accent4 2 2 6 2 3" xfId="9616"/>
    <cellStyle name="40% - Accent4 2 2 6 2 3 2" xfId="32678"/>
    <cellStyle name="40% - Accent4 2 2 6 2 4" xfId="3833"/>
    <cellStyle name="40% - Accent4 2 2 6 2 4 2" xfId="32679"/>
    <cellStyle name="40% - Accent4 2 2 6 2 5" xfId="12507"/>
    <cellStyle name="40% - Accent4 2 2 6 2 5 2" xfId="32680"/>
    <cellStyle name="40% - Accent4 2 2 6 2 6" xfId="18290"/>
    <cellStyle name="40% - Accent4 2 2 6 2 6 2" xfId="32681"/>
    <cellStyle name="40% - Accent4 2 2 6 2 7" xfId="32682"/>
    <cellStyle name="40% - Accent4 2 2 6 3" xfId="1541"/>
    <cellStyle name="40% - Accent4 2 2 6 3 2" xfId="9027"/>
    <cellStyle name="40% - Accent4 2 2 6 3 2 2" xfId="14809"/>
    <cellStyle name="40% - Accent4 2 2 6 3 2 2 2" xfId="32683"/>
    <cellStyle name="40% - Accent4 2 2 6 3 2 3" xfId="20592"/>
    <cellStyle name="40% - Accent4 2 2 6 3 2 3 2" xfId="32684"/>
    <cellStyle name="40% - Accent4 2 2 6 3 2 4" xfId="32685"/>
    <cellStyle name="40% - Accent4 2 2 6 3 3" xfId="6136"/>
    <cellStyle name="40% - Accent4 2 2 6 3 3 2" xfId="32686"/>
    <cellStyle name="40% - Accent4 2 2 6 3 4" xfId="11918"/>
    <cellStyle name="40% - Accent4 2 2 6 3 4 2" xfId="32687"/>
    <cellStyle name="40% - Accent4 2 2 6 3 5" xfId="17701"/>
    <cellStyle name="40% - Accent4 2 2 6 3 5 2" xfId="32688"/>
    <cellStyle name="40% - Accent4 2 2 6 3 6" xfId="32689"/>
    <cellStyle name="40% - Accent4 2 2 6 4" xfId="5022"/>
    <cellStyle name="40% - Accent4 2 2 6 4 2" xfId="13696"/>
    <cellStyle name="40% - Accent4 2 2 6 4 2 2" xfId="32690"/>
    <cellStyle name="40% - Accent4 2 2 6 4 3" xfId="19479"/>
    <cellStyle name="40% - Accent4 2 2 6 4 3 2" xfId="32691"/>
    <cellStyle name="40% - Accent4 2 2 6 4 4" xfId="32692"/>
    <cellStyle name="40% - Accent4 2 2 6 5" xfId="7914"/>
    <cellStyle name="40% - Accent4 2 2 6 5 2" xfId="32693"/>
    <cellStyle name="40% - Accent4 2 2 6 6" xfId="3244"/>
    <cellStyle name="40% - Accent4 2 2 6 6 2" xfId="32694"/>
    <cellStyle name="40% - Accent4 2 2 6 7" xfId="10805"/>
    <cellStyle name="40% - Accent4 2 2 6 7 2" xfId="32695"/>
    <cellStyle name="40% - Accent4 2 2 6 8" xfId="16588"/>
    <cellStyle name="40% - Accent4 2 2 6 8 2" xfId="32696"/>
    <cellStyle name="40% - Accent4 2 2 6 9" xfId="32697"/>
    <cellStyle name="40% - Accent4 2 2 7" xfId="871"/>
    <cellStyle name="40% - Accent4 2 2 7 2" xfId="2577"/>
    <cellStyle name="40% - Accent4 2 2 7 2 2" xfId="10063"/>
    <cellStyle name="40% - Accent4 2 2 7 2 2 2" xfId="15845"/>
    <cellStyle name="40% - Accent4 2 2 7 2 2 2 2" xfId="32698"/>
    <cellStyle name="40% - Accent4 2 2 7 2 2 3" xfId="21628"/>
    <cellStyle name="40% - Accent4 2 2 7 2 2 3 2" xfId="32699"/>
    <cellStyle name="40% - Accent4 2 2 7 2 2 4" xfId="32700"/>
    <cellStyle name="40% - Accent4 2 2 7 2 3" xfId="7172"/>
    <cellStyle name="40% - Accent4 2 2 7 2 3 2" xfId="32701"/>
    <cellStyle name="40% - Accent4 2 2 7 2 4" xfId="12954"/>
    <cellStyle name="40% - Accent4 2 2 7 2 4 2" xfId="32702"/>
    <cellStyle name="40% - Accent4 2 2 7 2 5" xfId="18737"/>
    <cellStyle name="40% - Accent4 2 2 7 2 5 2" xfId="32703"/>
    <cellStyle name="40% - Accent4 2 2 7 2 6" xfId="32704"/>
    <cellStyle name="40% - Accent4 2 2 7 3" xfId="5469"/>
    <cellStyle name="40% - Accent4 2 2 7 3 2" xfId="14143"/>
    <cellStyle name="40% - Accent4 2 2 7 3 2 2" xfId="32705"/>
    <cellStyle name="40% - Accent4 2 2 7 3 3" xfId="19926"/>
    <cellStyle name="40% - Accent4 2 2 7 3 3 2" xfId="32706"/>
    <cellStyle name="40% - Accent4 2 2 7 3 4" xfId="32707"/>
    <cellStyle name="40% - Accent4 2 2 7 4" xfId="8361"/>
    <cellStyle name="40% - Accent4 2 2 7 4 2" xfId="32708"/>
    <cellStyle name="40% - Accent4 2 2 7 5" xfId="4280"/>
    <cellStyle name="40% - Accent4 2 2 7 5 2" xfId="32709"/>
    <cellStyle name="40% - Accent4 2 2 7 6" xfId="11252"/>
    <cellStyle name="40% - Accent4 2 2 7 6 2" xfId="32710"/>
    <cellStyle name="40% - Accent4 2 2 7 7" xfId="17035"/>
    <cellStyle name="40% - Accent4 2 2 7 7 2" xfId="32711"/>
    <cellStyle name="40% - Accent4 2 2 7 8" xfId="32712"/>
    <cellStyle name="40% - Accent4 2 2 8" xfId="2111"/>
    <cellStyle name="40% - Accent4 2 2 8 2" xfId="6706"/>
    <cellStyle name="40% - Accent4 2 2 8 2 2" xfId="15379"/>
    <cellStyle name="40% - Accent4 2 2 8 2 2 2" xfId="32713"/>
    <cellStyle name="40% - Accent4 2 2 8 2 3" xfId="21162"/>
    <cellStyle name="40% - Accent4 2 2 8 2 3 2" xfId="32714"/>
    <cellStyle name="40% - Accent4 2 2 8 2 4" xfId="32715"/>
    <cellStyle name="40% - Accent4 2 2 8 3" xfId="9597"/>
    <cellStyle name="40% - Accent4 2 2 8 3 2" xfId="32716"/>
    <cellStyle name="40% - Accent4 2 2 8 4" xfId="3814"/>
    <cellStyle name="40% - Accent4 2 2 8 4 2" xfId="32717"/>
    <cellStyle name="40% - Accent4 2 2 8 5" xfId="12488"/>
    <cellStyle name="40% - Accent4 2 2 8 5 2" xfId="32718"/>
    <cellStyle name="40% - Accent4 2 2 8 6" xfId="18271"/>
    <cellStyle name="40% - Accent4 2 2 8 6 2" xfId="32719"/>
    <cellStyle name="40% - Accent4 2 2 8 7" xfId="32720"/>
    <cellStyle name="40% - Accent4 2 2 9" xfId="1319"/>
    <cellStyle name="40% - Accent4 2 2 9 2" xfId="8805"/>
    <cellStyle name="40% - Accent4 2 2 9 2 2" xfId="14587"/>
    <cellStyle name="40% - Accent4 2 2 9 2 2 2" xfId="32721"/>
    <cellStyle name="40% - Accent4 2 2 9 2 3" xfId="20370"/>
    <cellStyle name="40% - Accent4 2 2 9 2 3 2" xfId="32722"/>
    <cellStyle name="40% - Accent4 2 2 9 2 4" xfId="32723"/>
    <cellStyle name="40% - Accent4 2 2 9 3" xfId="5914"/>
    <cellStyle name="40% - Accent4 2 2 9 3 2" xfId="32724"/>
    <cellStyle name="40% - Accent4 2 2 9 4" xfId="11696"/>
    <cellStyle name="40% - Accent4 2 2 9 4 2" xfId="32725"/>
    <cellStyle name="40% - Accent4 2 2 9 5" xfId="17479"/>
    <cellStyle name="40% - Accent4 2 2 9 5 2" xfId="32726"/>
    <cellStyle name="40% - Accent4 2 2 9 6" xfId="32727"/>
    <cellStyle name="40% - Accent4 2 3" xfId="393"/>
    <cellStyle name="40% - Accent4 2 3 10" xfId="7915"/>
    <cellStyle name="40% - Accent4 2 3 10 2" xfId="32728"/>
    <cellStyle name="40% - Accent4 2 3 11" xfId="3024"/>
    <cellStyle name="40% - Accent4 2 3 11 2" xfId="32729"/>
    <cellStyle name="40% - Accent4 2 3 12" xfId="10806"/>
    <cellStyle name="40% - Accent4 2 3 12 2" xfId="32730"/>
    <cellStyle name="40% - Accent4 2 3 13" xfId="16589"/>
    <cellStyle name="40% - Accent4 2 3 13 2" xfId="32731"/>
    <cellStyle name="40% - Accent4 2 3 14" xfId="32732"/>
    <cellStyle name="40% - Accent4 2 3 2" xfId="394"/>
    <cellStyle name="40% - Accent4 2 3 2 10" xfId="10807"/>
    <cellStyle name="40% - Accent4 2 3 2 10 2" xfId="32733"/>
    <cellStyle name="40% - Accent4 2 3 2 11" xfId="16590"/>
    <cellStyle name="40% - Accent4 2 3 2 11 2" xfId="32734"/>
    <cellStyle name="40% - Accent4 2 3 2 12" xfId="32735"/>
    <cellStyle name="40% - Accent4 2 3 2 2" xfId="395"/>
    <cellStyle name="40% - Accent4 2 3 2 2 10" xfId="16591"/>
    <cellStyle name="40% - Accent4 2 3 2 2 10 2" xfId="32736"/>
    <cellStyle name="40% - Accent4 2 3 2 2 11" xfId="32737"/>
    <cellStyle name="40% - Accent4 2 3 2 2 2" xfId="396"/>
    <cellStyle name="40% - Accent4 2 3 2 2 2 2" xfId="2134"/>
    <cellStyle name="40% - Accent4 2 3 2 2 2 2 2" xfId="9620"/>
    <cellStyle name="40% - Accent4 2 3 2 2 2 2 2 2" xfId="15402"/>
    <cellStyle name="40% - Accent4 2 3 2 2 2 2 2 2 2" xfId="32738"/>
    <cellStyle name="40% - Accent4 2 3 2 2 2 2 2 3" xfId="21185"/>
    <cellStyle name="40% - Accent4 2 3 2 2 2 2 2 3 2" xfId="32739"/>
    <cellStyle name="40% - Accent4 2 3 2 2 2 2 2 4" xfId="32740"/>
    <cellStyle name="40% - Accent4 2 3 2 2 2 2 3" xfId="6729"/>
    <cellStyle name="40% - Accent4 2 3 2 2 2 2 3 2" xfId="32741"/>
    <cellStyle name="40% - Accent4 2 3 2 2 2 2 4" xfId="12511"/>
    <cellStyle name="40% - Accent4 2 3 2 2 2 2 4 2" xfId="32742"/>
    <cellStyle name="40% - Accent4 2 3 2 2 2 2 5" xfId="18294"/>
    <cellStyle name="40% - Accent4 2 3 2 2 2 2 5 2" xfId="32743"/>
    <cellStyle name="40% - Accent4 2 3 2 2 2 2 6" xfId="32744"/>
    <cellStyle name="40% - Accent4 2 3 2 2 2 3" xfId="5026"/>
    <cellStyle name="40% - Accent4 2 3 2 2 2 3 2" xfId="13700"/>
    <cellStyle name="40% - Accent4 2 3 2 2 2 3 2 2" xfId="32745"/>
    <cellStyle name="40% - Accent4 2 3 2 2 2 3 3" xfId="19483"/>
    <cellStyle name="40% - Accent4 2 3 2 2 2 3 3 2" xfId="32746"/>
    <cellStyle name="40% - Accent4 2 3 2 2 2 3 4" xfId="32747"/>
    <cellStyle name="40% - Accent4 2 3 2 2 2 4" xfId="7918"/>
    <cellStyle name="40% - Accent4 2 3 2 2 2 4 2" xfId="32748"/>
    <cellStyle name="40% - Accent4 2 3 2 2 2 5" xfId="3837"/>
    <cellStyle name="40% - Accent4 2 3 2 2 2 5 2" xfId="32749"/>
    <cellStyle name="40% - Accent4 2 3 2 2 2 6" xfId="10809"/>
    <cellStyle name="40% - Accent4 2 3 2 2 2 6 2" xfId="32750"/>
    <cellStyle name="40% - Accent4 2 3 2 2 2 7" xfId="16592"/>
    <cellStyle name="40% - Accent4 2 3 2 2 2 7 2" xfId="32751"/>
    <cellStyle name="40% - Accent4 2 3 2 2 2 8" xfId="32752"/>
    <cellStyle name="40% - Accent4 2 3 2 2 3" xfId="1070"/>
    <cellStyle name="40% - Accent4 2 3 2 2 3 2" xfId="2774"/>
    <cellStyle name="40% - Accent4 2 3 2 2 3 2 2" xfId="10260"/>
    <cellStyle name="40% - Accent4 2 3 2 2 3 2 2 2" xfId="16042"/>
    <cellStyle name="40% - Accent4 2 3 2 2 3 2 2 2 2" xfId="32753"/>
    <cellStyle name="40% - Accent4 2 3 2 2 3 2 2 3" xfId="21825"/>
    <cellStyle name="40% - Accent4 2 3 2 2 3 2 2 3 2" xfId="32754"/>
    <cellStyle name="40% - Accent4 2 3 2 2 3 2 2 4" xfId="32755"/>
    <cellStyle name="40% - Accent4 2 3 2 2 3 2 3" xfId="7369"/>
    <cellStyle name="40% - Accent4 2 3 2 2 3 2 3 2" xfId="32756"/>
    <cellStyle name="40% - Accent4 2 3 2 2 3 2 4" xfId="13151"/>
    <cellStyle name="40% - Accent4 2 3 2 2 3 2 4 2" xfId="32757"/>
    <cellStyle name="40% - Accent4 2 3 2 2 3 2 5" xfId="18934"/>
    <cellStyle name="40% - Accent4 2 3 2 2 3 2 5 2" xfId="32758"/>
    <cellStyle name="40% - Accent4 2 3 2 2 3 2 6" xfId="32759"/>
    <cellStyle name="40% - Accent4 2 3 2 2 3 3" xfId="5666"/>
    <cellStyle name="40% - Accent4 2 3 2 2 3 3 2" xfId="14340"/>
    <cellStyle name="40% - Accent4 2 3 2 2 3 3 2 2" xfId="32760"/>
    <cellStyle name="40% - Accent4 2 3 2 2 3 3 3" xfId="20123"/>
    <cellStyle name="40% - Accent4 2 3 2 2 3 3 3 2" xfId="32761"/>
    <cellStyle name="40% - Accent4 2 3 2 2 3 3 4" xfId="32762"/>
    <cellStyle name="40% - Accent4 2 3 2 2 3 4" xfId="8558"/>
    <cellStyle name="40% - Accent4 2 3 2 2 3 4 2" xfId="32763"/>
    <cellStyle name="40% - Accent4 2 3 2 2 3 5" xfId="4477"/>
    <cellStyle name="40% - Accent4 2 3 2 2 3 5 2" xfId="32764"/>
    <cellStyle name="40% - Accent4 2 3 2 2 3 6" xfId="11449"/>
    <cellStyle name="40% - Accent4 2 3 2 2 3 6 2" xfId="32765"/>
    <cellStyle name="40% - Accent4 2 3 2 2 3 7" xfId="17232"/>
    <cellStyle name="40% - Accent4 2 3 2 2 3 7 2" xfId="32766"/>
    <cellStyle name="40% - Accent4 2 3 2 2 3 8" xfId="32767"/>
    <cellStyle name="40% - Accent4 2 3 2 2 4" xfId="2133"/>
    <cellStyle name="40% - Accent4 2 3 2 2 4 2" xfId="6728"/>
    <cellStyle name="40% - Accent4 2 3 2 2 4 2 2" xfId="15401"/>
    <cellStyle name="40% - Accent4 2 3 2 2 4 2 2 2" xfId="32768"/>
    <cellStyle name="40% - Accent4 2 3 2 2 4 2 3" xfId="21184"/>
    <cellStyle name="40% - Accent4 2 3 2 2 4 2 3 2" xfId="32769"/>
    <cellStyle name="40% - Accent4 2 3 2 2 4 2 4" xfId="32770"/>
    <cellStyle name="40% - Accent4 2 3 2 2 4 3" xfId="9619"/>
    <cellStyle name="40% - Accent4 2 3 2 2 4 3 2" xfId="32771"/>
    <cellStyle name="40% - Accent4 2 3 2 2 4 4" xfId="3836"/>
    <cellStyle name="40% - Accent4 2 3 2 2 4 4 2" xfId="32772"/>
    <cellStyle name="40% - Accent4 2 3 2 2 4 5" xfId="12510"/>
    <cellStyle name="40% - Accent4 2 3 2 2 4 5 2" xfId="32773"/>
    <cellStyle name="40% - Accent4 2 3 2 2 4 6" xfId="18293"/>
    <cellStyle name="40% - Accent4 2 3 2 2 4 6 2" xfId="32774"/>
    <cellStyle name="40% - Accent4 2 3 2 2 4 7" xfId="32775"/>
    <cellStyle name="40% - Accent4 2 3 2 2 5" xfId="1553"/>
    <cellStyle name="40% - Accent4 2 3 2 2 5 2" xfId="9039"/>
    <cellStyle name="40% - Accent4 2 3 2 2 5 2 2" xfId="14821"/>
    <cellStyle name="40% - Accent4 2 3 2 2 5 2 2 2" xfId="32776"/>
    <cellStyle name="40% - Accent4 2 3 2 2 5 2 3" xfId="20604"/>
    <cellStyle name="40% - Accent4 2 3 2 2 5 2 3 2" xfId="32777"/>
    <cellStyle name="40% - Accent4 2 3 2 2 5 2 4" xfId="32778"/>
    <cellStyle name="40% - Accent4 2 3 2 2 5 3" xfId="6148"/>
    <cellStyle name="40% - Accent4 2 3 2 2 5 3 2" xfId="32779"/>
    <cellStyle name="40% - Accent4 2 3 2 2 5 4" xfId="11930"/>
    <cellStyle name="40% - Accent4 2 3 2 2 5 4 2" xfId="32780"/>
    <cellStyle name="40% - Accent4 2 3 2 2 5 5" xfId="17713"/>
    <cellStyle name="40% - Accent4 2 3 2 2 5 5 2" xfId="32781"/>
    <cellStyle name="40% - Accent4 2 3 2 2 5 6" xfId="32782"/>
    <cellStyle name="40% - Accent4 2 3 2 2 6" xfId="5025"/>
    <cellStyle name="40% - Accent4 2 3 2 2 6 2" xfId="13699"/>
    <cellStyle name="40% - Accent4 2 3 2 2 6 2 2" xfId="32783"/>
    <cellStyle name="40% - Accent4 2 3 2 2 6 3" xfId="19482"/>
    <cellStyle name="40% - Accent4 2 3 2 2 6 3 2" xfId="32784"/>
    <cellStyle name="40% - Accent4 2 3 2 2 6 4" xfId="32785"/>
    <cellStyle name="40% - Accent4 2 3 2 2 7" xfId="7917"/>
    <cellStyle name="40% - Accent4 2 3 2 2 7 2" xfId="32786"/>
    <cellStyle name="40% - Accent4 2 3 2 2 8" xfId="3256"/>
    <cellStyle name="40% - Accent4 2 3 2 2 8 2" xfId="32787"/>
    <cellStyle name="40% - Accent4 2 3 2 2 9" xfId="10808"/>
    <cellStyle name="40% - Accent4 2 3 2 2 9 2" xfId="32788"/>
    <cellStyle name="40% - Accent4 2 3 2 3" xfId="397"/>
    <cellStyle name="40% - Accent4 2 3 2 3 2" xfId="2135"/>
    <cellStyle name="40% - Accent4 2 3 2 3 2 2" xfId="9621"/>
    <cellStyle name="40% - Accent4 2 3 2 3 2 2 2" xfId="15403"/>
    <cellStyle name="40% - Accent4 2 3 2 3 2 2 2 2" xfId="32789"/>
    <cellStyle name="40% - Accent4 2 3 2 3 2 2 3" xfId="21186"/>
    <cellStyle name="40% - Accent4 2 3 2 3 2 2 3 2" xfId="32790"/>
    <cellStyle name="40% - Accent4 2 3 2 3 2 2 4" xfId="32791"/>
    <cellStyle name="40% - Accent4 2 3 2 3 2 3" xfId="6730"/>
    <cellStyle name="40% - Accent4 2 3 2 3 2 3 2" xfId="32792"/>
    <cellStyle name="40% - Accent4 2 3 2 3 2 4" xfId="12512"/>
    <cellStyle name="40% - Accent4 2 3 2 3 2 4 2" xfId="32793"/>
    <cellStyle name="40% - Accent4 2 3 2 3 2 5" xfId="18295"/>
    <cellStyle name="40% - Accent4 2 3 2 3 2 5 2" xfId="32794"/>
    <cellStyle name="40% - Accent4 2 3 2 3 2 6" xfId="32795"/>
    <cellStyle name="40% - Accent4 2 3 2 3 3" xfId="5027"/>
    <cellStyle name="40% - Accent4 2 3 2 3 3 2" xfId="13701"/>
    <cellStyle name="40% - Accent4 2 3 2 3 3 2 2" xfId="32796"/>
    <cellStyle name="40% - Accent4 2 3 2 3 3 3" xfId="19484"/>
    <cellStyle name="40% - Accent4 2 3 2 3 3 3 2" xfId="32797"/>
    <cellStyle name="40% - Accent4 2 3 2 3 3 4" xfId="32798"/>
    <cellStyle name="40% - Accent4 2 3 2 3 4" xfId="7919"/>
    <cellStyle name="40% - Accent4 2 3 2 3 4 2" xfId="32799"/>
    <cellStyle name="40% - Accent4 2 3 2 3 5" xfId="3838"/>
    <cellStyle name="40% - Accent4 2 3 2 3 5 2" xfId="32800"/>
    <cellStyle name="40% - Accent4 2 3 2 3 6" xfId="10810"/>
    <cellStyle name="40% - Accent4 2 3 2 3 6 2" xfId="32801"/>
    <cellStyle name="40% - Accent4 2 3 2 3 7" xfId="16593"/>
    <cellStyle name="40% - Accent4 2 3 2 3 7 2" xfId="32802"/>
    <cellStyle name="40% - Accent4 2 3 2 3 8" xfId="32803"/>
    <cellStyle name="40% - Accent4 2 3 2 4" xfId="1069"/>
    <cellStyle name="40% - Accent4 2 3 2 4 2" xfId="2773"/>
    <cellStyle name="40% - Accent4 2 3 2 4 2 2" xfId="10259"/>
    <cellStyle name="40% - Accent4 2 3 2 4 2 2 2" xfId="16041"/>
    <cellStyle name="40% - Accent4 2 3 2 4 2 2 2 2" xfId="32804"/>
    <cellStyle name="40% - Accent4 2 3 2 4 2 2 3" xfId="21824"/>
    <cellStyle name="40% - Accent4 2 3 2 4 2 2 3 2" xfId="32805"/>
    <cellStyle name="40% - Accent4 2 3 2 4 2 2 4" xfId="32806"/>
    <cellStyle name="40% - Accent4 2 3 2 4 2 3" xfId="7368"/>
    <cellStyle name="40% - Accent4 2 3 2 4 2 3 2" xfId="32807"/>
    <cellStyle name="40% - Accent4 2 3 2 4 2 4" xfId="13150"/>
    <cellStyle name="40% - Accent4 2 3 2 4 2 4 2" xfId="32808"/>
    <cellStyle name="40% - Accent4 2 3 2 4 2 5" xfId="18933"/>
    <cellStyle name="40% - Accent4 2 3 2 4 2 5 2" xfId="32809"/>
    <cellStyle name="40% - Accent4 2 3 2 4 2 6" xfId="32810"/>
    <cellStyle name="40% - Accent4 2 3 2 4 3" xfId="5665"/>
    <cellStyle name="40% - Accent4 2 3 2 4 3 2" xfId="14339"/>
    <cellStyle name="40% - Accent4 2 3 2 4 3 2 2" xfId="32811"/>
    <cellStyle name="40% - Accent4 2 3 2 4 3 3" xfId="20122"/>
    <cellStyle name="40% - Accent4 2 3 2 4 3 3 2" xfId="32812"/>
    <cellStyle name="40% - Accent4 2 3 2 4 3 4" xfId="32813"/>
    <cellStyle name="40% - Accent4 2 3 2 4 4" xfId="8557"/>
    <cellStyle name="40% - Accent4 2 3 2 4 4 2" xfId="32814"/>
    <cellStyle name="40% - Accent4 2 3 2 4 5" xfId="4476"/>
    <cellStyle name="40% - Accent4 2 3 2 4 5 2" xfId="32815"/>
    <cellStyle name="40% - Accent4 2 3 2 4 6" xfId="11448"/>
    <cellStyle name="40% - Accent4 2 3 2 4 6 2" xfId="32816"/>
    <cellStyle name="40% - Accent4 2 3 2 4 7" xfId="17231"/>
    <cellStyle name="40% - Accent4 2 3 2 4 7 2" xfId="32817"/>
    <cellStyle name="40% - Accent4 2 3 2 4 8" xfId="32818"/>
    <cellStyle name="40% - Accent4 2 3 2 5" xfId="2132"/>
    <cellStyle name="40% - Accent4 2 3 2 5 2" xfId="6727"/>
    <cellStyle name="40% - Accent4 2 3 2 5 2 2" xfId="15400"/>
    <cellStyle name="40% - Accent4 2 3 2 5 2 2 2" xfId="32819"/>
    <cellStyle name="40% - Accent4 2 3 2 5 2 3" xfId="21183"/>
    <cellStyle name="40% - Accent4 2 3 2 5 2 3 2" xfId="32820"/>
    <cellStyle name="40% - Accent4 2 3 2 5 2 4" xfId="32821"/>
    <cellStyle name="40% - Accent4 2 3 2 5 3" xfId="9618"/>
    <cellStyle name="40% - Accent4 2 3 2 5 3 2" xfId="32822"/>
    <cellStyle name="40% - Accent4 2 3 2 5 4" xfId="3835"/>
    <cellStyle name="40% - Accent4 2 3 2 5 4 2" xfId="32823"/>
    <cellStyle name="40% - Accent4 2 3 2 5 5" xfId="12509"/>
    <cellStyle name="40% - Accent4 2 3 2 5 5 2" xfId="32824"/>
    <cellStyle name="40% - Accent4 2 3 2 5 6" xfId="18292"/>
    <cellStyle name="40% - Accent4 2 3 2 5 6 2" xfId="32825"/>
    <cellStyle name="40% - Accent4 2 3 2 5 7" xfId="32826"/>
    <cellStyle name="40% - Accent4 2 3 2 6" xfId="1552"/>
    <cellStyle name="40% - Accent4 2 3 2 6 2" xfId="9038"/>
    <cellStyle name="40% - Accent4 2 3 2 6 2 2" xfId="14820"/>
    <cellStyle name="40% - Accent4 2 3 2 6 2 2 2" xfId="32827"/>
    <cellStyle name="40% - Accent4 2 3 2 6 2 3" xfId="20603"/>
    <cellStyle name="40% - Accent4 2 3 2 6 2 3 2" xfId="32828"/>
    <cellStyle name="40% - Accent4 2 3 2 6 2 4" xfId="32829"/>
    <cellStyle name="40% - Accent4 2 3 2 6 3" xfId="6147"/>
    <cellStyle name="40% - Accent4 2 3 2 6 3 2" xfId="32830"/>
    <cellStyle name="40% - Accent4 2 3 2 6 4" xfId="11929"/>
    <cellStyle name="40% - Accent4 2 3 2 6 4 2" xfId="32831"/>
    <cellStyle name="40% - Accent4 2 3 2 6 5" xfId="17712"/>
    <cellStyle name="40% - Accent4 2 3 2 6 5 2" xfId="32832"/>
    <cellStyle name="40% - Accent4 2 3 2 6 6" xfId="32833"/>
    <cellStyle name="40% - Accent4 2 3 2 7" xfId="5024"/>
    <cellStyle name="40% - Accent4 2 3 2 7 2" xfId="13698"/>
    <cellStyle name="40% - Accent4 2 3 2 7 2 2" xfId="32834"/>
    <cellStyle name="40% - Accent4 2 3 2 7 3" xfId="19481"/>
    <cellStyle name="40% - Accent4 2 3 2 7 3 2" xfId="32835"/>
    <cellStyle name="40% - Accent4 2 3 2 7 4" xfId="32836"/>
    <cellStyle name="40% - Accent4 2 3 2 8" xfId="7916"/>
    <cellStyle name="40% - Accent4 2 3 2 8 2" xfId="32837"/>
    <cellStyle name="40% - Accent4 2 3 2 9" xfId="3255"/>
    <cellStyle name="40% - Accent4 2 3 2 9 2" xfId="32838"/>
    <cellStyle name="40% - Accent4 2 3 3" xfId="398"/>
    <cellStyle name="40% - Accent4 2 3 3 10" xfId="16594"/>
    <cellStyle name="40% - Accent4 2 3 3 10 2" xfId="32839"/>
    <cellStyle name="40% - Accent4 2 3 3 11" xfId="32840"/>
    <cellStyle name="40% - Accent4 2 3 3 2" xfId="399"/>
    <cellStyle name="40% - Accent4 2 3 3 2 2" xfId="2137"/>
    <cellStyle name="40% - Accent4 2 3 3 2 2 2" xfId="9623"/>
    <cellStyle name="40% - Accent4 2 3 3 2 2 2 2" xfId="15405"/>
    <cellStyle name="40% - Accent4 2 3 3 2 2 2 2 2" xfId="32841"/>
    <cellStyle name="40% - Accent4 2 3 3 2 2 2 3" xfId="21188"/>
    <cellStyle name="40% - Accent4 2 3 3 2 2 2 3 2" xfId="32842"/>
    <cellStyle name="40% - Accent4 2 3 3 2 2 2 4" xfId="32843"/>
    <cellStyle name="40% - Accent4 2 3 3 2 2 3" xfId="6732"/>
    <cellStyle name="40% - Accent4 2 3 3 2 2 3 2" xfId="32844"/>
    <cellStyle name="40% - Accent4 2 3 3 2 2 4" xfId="12514"/>
    <cellStyle name="40% - Accent4 2 3 3 2 2 4 2" xfId="32845"/>
    <cellStyle name="40% - Accent4 2 3 3 2 2 5" xfId="18297"/>
    <cellStyle name="40% - Accent4 2 3 3 2 2 5 2" xfId="32846"/>
    <cellStyle name="40% - Accent4 2 3 3 2 2 6" xfId="32847"/>
    <cellStyle name="40% - Accent4 2 3 3 2 3" xfId="5029"/>
    <cellStyle name="40% - Accent4 2 3 3 2 3 2" xfId="13703"/>
    <cellStyle name="40% - Accent4 2 3 3 2 3 2 2" xfId="32848"/>
    <cellStyle name="40% - Accent4 2 3 3 2 3 3" xfId="19486"/>
    <cellStyle name="40% - Accent4 2 3 3 2 3 3 2" xfId="32849"/>
    <cellStyle name="40% - Accent4 2 3 3 2 3 4" xfId="32850"/>
    <cellStyle name="40% - Accent4 2 3 3 2 4" xfId="7921"/>
    <cellStyle name="40% - Accent4 2 3 3 2 4 2" xfId="32851"/>
    <cellStyle name="40% - Accent4 2 3 3 2 5" xfId="3840"/>
    <cellStyle name="40% - Accent4 2 3 3 2 5 2" xfId="32852"/>
    <cellStyle name="40% - Accent4 2 3 3 2 6" xfId="10812"/>
    <cellStyle name="40% - Accent4 2 3 3 2 6 2" xfId="32853"/>
    <cellStyle name="40% - Accent4 2 3 3 2 7" xfId="16595"/>
    <cellStyle name="40% - Accent4 2 3 3 2 7 2" xfId="32854"/>
    <cellStyle name="40% - Accent4 2 3 3 2 8" xfId="32855"/>
    <cellStyle name="40% - Accent4 2 3 3 3" xfId="1071"/>
    <cellStyle name="40% - Accent4 2 3 3 3 2" xfId="2775"/>
    <cellStyle name="40% - Accent4 2 3 3 3 2 2" xfId="10261"/>
    <cellStyle name="40% - Accent4 2 3 3 3 2 2 2" xfId="16043"/>
    <cellStyle name="40% - Accent4 2 3 3 3 2 2 2 2" xfId="32856"/>
    <cellStyle name="40% - Accent4 2 3 3 3 2 2 3" xfId="21826"/>
    <cellStyle name="40% - Accent4 2 3 3 3 2 2 3 2" xfId="32857"/>
    <cellStyle name="40% - Accent4 2 3 3 3 2 2 4" xfId="32858"/>
    <cellStyle name="40% - Accent4 2 3 3 3 2 3" xfId="7370"/>
    <cellStyle name="40% - Accent4 2 3 3 3 2 3 2" xfId="32859"/>
    <cellStyle name="40% - Accent4 2 3 3 3 2 4" xfId="13152"/>
    <cellStyle name="40% - Accent4 2 3 3 3 2 4 2" xfId="32860"/>
    <cellStyle name="40% - Accent4 2 3 3 3 2 5" xfId="18935"/>
    <cellStyle name="40% - Accent4 2 3 3 3 2 5 2" xfId="32861"/>
    <cellStyle name="40% - Accent4 2 3 3 3 2 6" xfId="32862"/>
    <cellStyle name="40% - Accent4 2 3 3 3 3" xfId="5667"/>
    <cellStyle name="40% - Accent4 2 3 3 3 3 2" xfId="14341"/>
    <cellStyle name="40% - Accent4 2 3 3 3 3 2 2" xfId="32863"/>
    <cellStyle name="40% - Accent4 2 3 3 3 3 3" xfId="20124"/>
    <cellStyle name="40% - Accent4 2 3 3 3 3 3 2" xfId="32864"/>
    <cellStyle name="40% - Accent4 2 3 3 3 3 4" xfId="32865"/>
    <cellStyle name="40% - Accent4 2 3 3 3 4" xfId="8559"/>
    <cellStyle name="40% - Accent4 2 3 3 3 4 2" xfId="32866"/>
    <cellStyle name="40% - Accent4 2 3 3 3 5" xfId="4478"/>
    <cellStyle name="40% - Accent4 2 3 3 3 5 2" xfId="32867"/>
    <cellStyle name="40% - Accent4 2 3 3 3 6" xfId="11450"/>
    <cellStyle name="40% - Accent4 2 3 3 3 6 2" xfId="32868"/>
    <cellStyle name="40% - Accent4 2 3 3 3 7" xfId="17233"/>
    <cellStyle name="40% - Accent4 2 3 3 3 7 2" xfId="32869"/>
    <cellStyle name="40% - Accent4 2 3 3 3 8" xfId="32870"/>
    <cellStyle name="40% - Accent4 2 3 3 4" xfId="2136"/>
    <cellStyle name="40% - Accent4 2 3 3 4 2" xfId="6731"/>
    <cellStyle name="40% - Accent4 2 3 3 4 2 2" xfId="15404"/>
    <cellStyle name="40% - Accent4 2 3 3 4 2 2 2" xfId="32871"/>
    <cellStyle name="40% - Accent4 2 3 3 4 2 3" xfId="21187"/>
    <cellStyle name="40% - Accent4 2 3 3 4 2 3 2" xfId="32872"/>
    <cellStyle name="40% - Accent4 2 3 3 4 2 4" xfId="32873"/>
    <cellStyle name="40% - Accent4 2 3 3 4 3" xfId="9622"/>
    <cellStyle name="40% - Accent4 2 3 3 4 3 2" xfId="32874"/>
    <cellStyle name="40% - Accent4 2 3 3 4 4" xfId="3839"/>
    <cellStyle name="40% - Accent4 2 3 3 4 4 2" xfId="32875"/>
    <cellStyle name="40% - Accent4 2 3 3 4 5" xfId="12513"/>
    <cellStyle name="40% - Accent4 2 3 3 4 5 2" xfId="32876"/>
    <cellStyle name="40% - Accent4 2 3 3 4 6" xfId="18296"/>
    <cellStyle name="40% - Accent4 2 3 3 4 6 2" xfId="32877"/>
    <cellStyle name="40% - Accent4 2 3 3 4 7" xfId="32878"/>
    <cellStyle name="40% - Accent4 2 3 3 5" xfId="1554"/>
    <cellStyle name="40% - Accent4 2 3 3 5 2" xfId="9040"/>
    <cellStyle name="40% - Accent4 2 3 3 5 2 2" xfId="14822"/>
    <cellStyle name="40% - Accent4 2 3 3 5 2 2 2" xfId="32879"/>
    <cellStyle name="40% - Accent4 2 3 3 5 2 3" xfId="20605"/>
    <cellStyle name="40% - Accent4 2 3 3 5 2 3 2" xfId="32880"/>
    <cellStyle name="40% - Accent4 2 3 3 5 2 4" xfId="32881"/>
    <cellStyle name="40% - Accent4 2 3 3 5 3" xfId="6149"/>
    <cellStyle name="40% - Accent4 2 3 3 5 3 2" xfId="32882"/>
    <cellStyle name="40% - Accent4 2 3 3 5 4" xfId="11931"/>
    <cellStyle name="40% - Accent4 2 3 3 5 4 2" xfId="32883"/>
    <cellStyle name="40% - Accent4 2 3 3 5 5" xfId="17714"/>
    <cellStyle name="40% - Accent4 2 3 3 5 5 2" xfId="32884"/>
    <cellStyle name="40% - Accent4 2 3 3 5 6" xfId="32885"/>
    <cellStyle name="40% - Accent4 2 3 3 6" xfId="5028"/>
    <cellStyle name="40% - Accent4 2 3 3 6 2" xfId="13702"/>
    <cellStyle name="40% - Accent4 2 3 3 6 2 2" xfId="32886"/>
    <cellStyle name="40% - Accent4 2 3 3 6 3" xfId="19485"/>
    <cellStyle name="40% - Accent4 2 3 3 6 3 2" xfId="32887"/>
    <cellStyle name="40% - Accent4 2 3 3 6 4" xfId="32888"/>
    <cellStyle name="40% - Accent4 2 3 3 7" xfId="7920"/>
    <cellStyle name="40% - Accent4 2 3 3 7 2" xfId="32889"/>
    <cellStyle name="40% - Accent4 2 3 3 8" xfId="3257"/>
    <cellStyle name="40% - Accent4 2 3 3 8 2" xfId="32890"/>
    <cellStyle name="40% - Accent4 2 3 3 9" xfId="10811"/>
    <cellStyle name="40% - Accent4 2 3 3 9 2" xfId="32891"/>
    <cellStyle name="40% - Accent4 2 3 4" xfId="400"/>
    <cellStyle name="40% - Accent4 2 3 4 10" xfId="16596"/>
    <cellStyle name="40% - Accent4 2 3 4 10 2" xfId="32892"/>
    <cellStyle name="40% - Accent4 2 3 4 11" xfId="32893"/>
    <cellStyle name="40% - Accent4 2 3 4 2" xfId="401"/>
    <cellStyle name="40% - Accent4 2 3 4 2 2" xfId="2139"/>
    <cellStyle name="40% - Accent4 2 3 4 2 2 2" xfId="9625"/>
    <cellStyle name="40% - Accent4 2 3 4 2 2 2 2" xfId="15407"/>
    <cellStyle name="40% - Accent4 2 3 4 2 2 2 2 2" xfId="32894"/>
    <cellStyle name="40% - Accent4 2 3 4 2 2 2 3" xfId="21190"/>
    <cellStyle name="40% - Accent4 2 3 4 2 2 2 3 2" xfId="32895"/>
    <cellStyle name="40% - Accent4 2 3 4 2 2 2 4" xfId="32896"/>
    <cellStyle name="40% - Accent4 2 3 4 2 2 3" xfId="6734"/>
    <cellStyle name="40% - Accent4 2 3 4 2 2 3 2" xfId="32897"/>
    <cellStyle name="40% - Accent4 2 3 4 2 2 4" xfId="12516"/>
    <cellStyle name="40% - Accent4 2 3 4 2 2 4 2" xfId="32898"/>
    <cellStyle name="40% - Accent4 2 3 4 2 2 5" xfId="18299"/>
    <cellStyle name="40% - Accent4 2 3 4 2 2 5 2" xfId="32899"/>
    <cellStyle name="40% - Accent4 2 3 4 2 2 6" xfId="32900"/>
    <cellStyle name="40% - Accent4 2 3 4 2 3" xfId="5031"/>
    <cellStyle name="40% - Accent4 2 3 4 2 3 2" xfId="13705"/>
    <cellStyle name="40% - Accent4 2 3 4 2 3 2 2" xfId="32901"/>
    <cellStyle name="40% - Accent4 2 3 4 2 3 3" xfId="19488"/>
    <cellStyle name="40% - Accent4 2 3 4 2 3 3 2" xfId="32902"/>
    <cellStyle name="40% - Accent4 2 3 4 2 3 4" xfId="32903"/>
    <cellStyle name="40% - Accent4 2 3 4 2 4" xfId="7923"/>
    <cellStyle name="40% - Accent4 2 3 4 2 4 2" xfId="32904"/>
    <cellStyle name="40% - Accent4 2 3 4 2 5" xfId="3842"/>
    <cellStyle name="40% - Accent4 2 3 4 2 5 2" xfId="32905"/>
    <cellStyle name="40% - Accent4 2 3 4 2 6" xfId="10814"/>
    <cellStyle name="40% - Accent4 2 3 4 2 6 2" xfId="32906"/>
    <cellStyle name="40% - Accent4 2 3 4 2 7" xfId="16597"/>
    <cellStyle name="40% - Accent4 2 3 4 2 7 2" xfId="32907"/>
    <cellStyle name="40% - Accent4 2 3 4 2 8" xfId="32908"/>
    <cellStyle name="40% - Accent4 2 3 4 3" xfId="1072"/>
    <cellStyle name="40% - Accent4 2 3 4 3 2" xfId="2776"/>
    <cellStyle name="40% - Accent4 2 3 4 3 2 2" xfId="10262"/>
    <cellStyle name="40% - Accent4 2 3 4 3 2 2 2" xfId="16044"/>
    <cellStyle name="40% - Accent4 2 3 4 3 2 2 2 2" xfId="32909"/>
    <cellStyle name="40% - Accent4 2 3 4 3 2 2 3" xfId="21827"/>
    <cellStyle name="40% - Accent4 2 3 4 3 2 2 3 2" xfId="32910"/>
    <cellStyle name="40% - Accent4 2 3 4 3 2 2 4" xfId="32911"/>
    <cellStyle name="40% - Accent4 2 3 4 3 2 3" xfId="7371"/>
    <cellStyle name="40% - Accent4 2 3 4 3 2 3 2" xfId="32912"/>
    <cellStyle name="40% - Accent4 2 3 4 3 2 4" xfId="13153"/>
    <cellStyle name="40% - Accent4 2 3 4 3 2 4 2" xfId="32913"/>
    <cellStyle name="40% - Accent4 2 3 4 3 2 5" xfId="18936"/>
    <cellStyle name="40% - Accent4 2 3 4 3 2 5 2" xfId="32914"/>
    <cellStyle name="40% - Accent4 2 3 4 3 2 6" xfId="32915"/>
    <cellStyle name="40% - Accent4 2 3 4 3 3" xfId="5668"/>
    <cellStyle name="40% - Accent4 2 3 4 3 3 2" xfId="14342"/>
    <cellStyle name="40% - Accent4 2 3 4 3 3 2 2" xfId="32916"/>
    <cellStyle name="40% - Accent4 2 3 4 3 3 3" xfId="20125"/>
    <cellStyle name="40% - Accent4 2 3 4 3 3 3 2" xfId="32917"/>
    <cellStyle name="40% - Accent4 2 3 4 3 3 4" xfId="32918"/>
    <cellStyle name="40% - Accent4 2 3 4 3 4" xfId="8560"/>
    <cellStyle name="40% - Accent4 2 3 4 3 4 2" xfId="32919"/>
    <cellStyle name="40% - Accent4 2 3 4 3 5" xfId="4479"/>
    <cellStyle name="40% - Accent4 2 3 4 3 5 2" xfId="32920"/>
    <cellStyle name="40% - Accent4 2 3 4 3 6" xfId="11451"/>
    <cellStyle name="40% - Accent4 2 3 4 3 6 2" xfId="32921"/>
    <cellStyle name="40% - Accent4 2 3 4 3 7" xfId="17234"/>
    <cellStyle name="40% - Accent4 2 3 4 3 7 2" xfId="32922"/>
    <cellStyle name="40% - Accent4 2 3 4 3 8" xfId="32923"/>
    <cellStyle name="40% - Accent4 2 3 4 4" xfId="2138"/>
    <cellStyle name="40% - Accent4 2 3 4 4 2" xfId="6733"/>
    <cellStyle name="40% - Accent4 2 3 4 4 2 2" xfId="15406"/>
    <cellStyle name="40% - Accent4 2 3 4 4 2 2 2" xfId="32924"/>
    <cellStyle name="40% - Accent4 2 3 4 4 2 3" xfId="21189"/>
    <cellStyle name="40% - Accent4 2 3 4 4 2 3 2" xfId="32925"/>
    <cellStyle name="40% - Accent4 2 3 4 4 2 4" xfId="32926"/>
    <cellStyle name="40% - Accent4 2 3 4 4 3" xfId="9624"/>
    <cellStyle name="40% - Accent4 2 3 4 4 3 2" xfId="32927"/>
    <cellStyle name="40% - Accent4 2 3 4 4 4" xfId="3841"/>
    <cellStyle name="40% - Accent4 2 3 4 4 4 2" xfId="32928"/>
    <cellStyle name="40% - Accent4 2 3 4 4 5" xfId="12515"/>
    <cellStyle name="40% - Accent4 2 3 4 4 5 2" xfId="32929"/>
    <cellStyle name="40% - Accent4 2 3 4 4 6" xfId="18298"/>
    <cellStyle name="40% - Accent4 2 3 4 4 6 2" xfId="32930"/>
    <cellStyle name="40% - Accent4 2 3 4 4 7" xfId="32931"/>
    <cellStyle name="40% - Accent4 2 3 4 5" xfId="1555"/>
    <cellStyle name="40% - Accent4 2 3 4 5 2" xfId="9041"/>
    <cellStyle name="40% - Accent4 2 3 4 5 2 2" xfId="14823"/>
    <cellStyle name="40% - Accent4 2 3 4 5 2 2 2" xfId="32932"/>
    <cellStyle name="40% - Accent4 2 3 4 5 2 3" xfId="20606"/>
    <cellStyle name="40% - Accent4 2 3 4 5 2 3 2" xfId="32933"/>
    <cellStyle name="40% - Accent4 2 3 4 5 2 4" xfId="32934"/>
    <cellStyle name="40% - Accent4 2 3 4 5 3" xfId="6150"/>
    <cellStyle name="40% - Accent4 2 3 4 5 3 2" xfId="32935"/>
    <cellStyle name="40% - Accent4 2 3 4 5 4" xfId="11932"/>
    <cellStyle name="40% - Accent4 2 3 4 5 4 2" xfId="32936"/>
    <cellStyle name="40% - Accent4 2 3 4 5 5" xfId="17715"/>
    <cellStyle name="40% - Accent4 2 3 4 5 5 2" xfId="32937"/>
    <cellStyle name="40% - Accent4 2 3 4 5 6" xfId="32938"/>
    <cellStyle name="40% - Accent4 2 3 4 6" xfId="5030"/>
    <cellStyle name="40% - Accent4 2 3 4 6 2" xfId="13704"/>
    <cellStyle name="40% - Accent4 2 3 4 6 2 2" xfId="32939"/>
    <cellStyle name="40% - Accent4 2 3 4 6 3" xfId="19487"/>
    <cellStyle name="40% - Accent4 2 3 4 6 3 2" xfId="32940"/>
    <cellStyle name="40% - Accent4 2 3 4 6 4" xfId="32941"/>
    <cellStyle name="40% - Accent4 2 3 4 7" xfId="7922"/>
    <cellStyle name="40% - Accent4 2 3 4 7 2" xfId="32942"/>
    <cellStyle name="40% - Accent4 2 3 4 8" xfId="3258"/>
    <cellStyle name="40% - Accent4 2 3 4 8 2" xfId="32943"/>
    <cellStyle name="40% - Accent4 2 3 4 9" xfId="10813"/>
    <cellStyle name="40% - Accent4 2 3 4 9 2" xfId="32944"/>
    <cellStyle name="40% - Accent4 2 3 5" xfId="402"/>
    <cellStyle name="40% - Accent4 2 3 5 2" xfId="2140"/>
    <cellStyle name="40% - Accent4 2 3 5 2 2" xfId="6735"/>
    <cellStyle name="40% - Accent4 2 3 5 2 2 2" xfId="15408"/>
    <cellStyle name="40% - Accent4 2 3 5 2 2 2 2" xfId="32945"/>
    <cellStyle name="40% - Accent4 2 3 5 2 2 3" xfId="21191"/>
    <cellStyle name="40% - Accent4 2 3 5 2 2 3 2" xfId="32946"/>
    <cellStyle name="40% - Accent4 2 3 5 2 2 4" xfId="32947"/>
    <cellStyle name="40% - Accent4 2 3 5 2 3" xfId="9626"/>
    <cellStyle name="40% - Accent4 2 3 5 2 3 2" xfId="32948"/>
    <cellStyle name="40% - Accent4 2 3 5 2 4" xfId="3843"/>
    <cellStyle name="40% - Accent4 2 3 5 2 4 2" xfId="32949"/>
    <cellStyle name="40% - Accent4 2 3 5 2 5" xfId="12517"/>
    <cellStyle name="40% - Accent4 2 3 5 2 5 2" xfId="32950"/>
    <cellStyle name="40% - Accent4 2 3 5 2 6" xfId="18300"/>
    <cellStyle name="40% - Accent4 2 3 5 2 6 2" xfId="32951"/>
    <cellStyle name="40% - Accent4 2 3 5 2 7" xfId="32952"/>
    <cellStyle name="40% - Accent4 2 3 5 3" xfId="1551"/>
    <cellStyle name="40% - Accent4 2 3 5 3 2" xfId="9037"/>
    <cellStyle name="40% - Accent4 2 3 5 3 2 2" xfId="14819"/>
    <cellStyle name="40% - Accent4 2 3 5 3 2 2 2" xfId="32953"/>
    <cellStyle name="40% - Accent4 2 3 5 3 2 3" xfId="20602"/>
    <cellStyle name="40% - Accent4 2 3 5 3 2 3 2" xfId="32954"/>
    <cellStyle name="40% - Accent4 2 3 5 3 2 4" xfId="32955"/>
    <cellStyle name="40% - Accent4 2 3 5 3 3" xfId="6146"/>
    <cellStyle name="40% - Accent4 2 3 5 3 3 2" xfId="32956"/>
    <cellStyle name="40% - Accent4 2 3 5 3 4" xfId="11928"/>
    <cellStyle name="40% - Accent4 2 3 5 3 4 2" xfId="32957"/>
    <cellStyle name="40% - Accent4 2 3 5 3 5" xfId="17711"/>
    <cellStyle name="40% - Accent4 2 3 5 3 5 2" xfId="32958"/>
    <cellStyle name="40% - Accent4 2 3 5 3 6" xfId="32959"/>
    <cellStyle name="40% - Accent4 2 3 5 4" xfId="5032"/>
    <cellStyle name="40% - Accent4 2 3 5 4 2" xfId="13706"/>
    <cellStyle name="40% - Accent4 2 3 5 4 2 2" xfId="32960"/>
    <cellStyle name="40% - Accent4 2 3 5 4 3" xfId="19489"/>
    <cellStyle name="40% - Accent4 2 3 5 4 3 2" xfId="32961"/>
    <cellStyle name="40% - Accent4 2 3 5 4 4" xfId="32962"/>
    <cellStyle name="40% - Accent4 2 3 5 5" xfId="7924"/>
    <cellStyle name="40% - Accent4 2 3 5 5 2" xfId="32963"/>
    <cellStyle name="40% - Accent4 2 3 5 6" xfId="3254"/>
    <cellStyle name="40% - Accent4 2 3 5 6 2" xfId="32964"/>
    <cellStyle name="40% - Accent4 2 3 5 7" xfId="10815"/>
    <cellStyle name="40% - Accent4 2 3 5 7 2" xfId="32965"/>
    <cellStyle name="40% - Accent4 2 3 5 8" xfId="16598"/>
    <cellStyle name="40% - Accent4 2 3 5 8 2" xfId="32966"/>
    <cellStyle name="40% - Accent4 2 3 5 9" xfId="32967"/>
    <cellStyle name="40% - Accent4 2 3 6" xfId="890"/>
    <cellStyle name="40% - Accent4 2 3 6 2" xfId="2596"/>
    <cellStyle name="40% - Accent4 2 3 6 2 2" xfId="10082"/>
    <cellStyle name="40% - Accent4 2 3 6 2 2 2" xfId="15864"/>
    <cellStyle name="40% - Accent4 2 3 6 2 2 2 2" xfId="32968"/>
    <cellStyle name="40% - Accent4 2 3 6 2 2 3" xfId="21647"/>
    <cellStyle name="40% - Accent4 2 3 6 2 2 3 2" xfId="32969"/>
    <cellStyle name="40% - Accent4 2 3 6 2 2 4" xfId="32970"/>
    <cellStyle name="40% - Accent4 2 3 6 2 3" xfId="7191"/>
    <cellStyle name="40% - Accent4 2 3 6 2 3 2" xfId="32971"/>
    <cellStyle name="40% - Accent4 2 3 6 2 4" xfId="12973"/>
    <cellStyle name="40% - Accent4 2 3 6 2 4 2" xfId="32972"/>
    <cellStyle name="40% - Accent4 2 3 6 2 5" xfId="18756"/>
    <cellStyle name="40% - Accent4 2 3 6 2 5 2" xfId="32973"/>
    <cellStyle name="40% - Accent4 2 3 6 2 6" xfId="32974"/>
    <cellStyle name="40% - Accent4 2 3 6 3" xfId="5488"/>
    <cellStyle name="40% - Accent4 2 3 6 3 2" xfId="14162"/>
    <cellStyle name="40% - Accent4 2 3 6 3 2 2" xfId="32975"/>
    <cellStyle name="40% - Accent4 2 3 6 3 3" xfId="19945"/>
    <cellStyle name="40% - Accent4 2 3 6 3 3 2" xfId="32976"/>
    <cellStyle name="40% - Accent4 2 3 6 3 4" xfId="32977"/>
    <cellStyle name="40% - Accent4 2 3 6 4" xfId="8380"/>
    <cellStyle name="40% - Accent4 2 3 6 4 2" xfId="32978"/>
    <cellStyle name="40% - Accent4 2 3 6 5" xfId="4299"/>
    <cellStyle name="40% - Accent4 2 3 6 5 2" xfId="32979"/>
    <cellStyle name="40% - Accent4 2 3 6 6" xfId="11271"/>
    <cellStyle name="40% - Accent4 2 3 6 6 2" xfId="32980"/>
    <cellStyle name="40% - Accent4 2 3 6 7" xfId="17054"/>
    <cellStyle name="40% - Accent4 2 3 6 7 2" xfId="32981"/>
    <cellStyle name="40% - Accent4 2 3 6 8" xfId="32982"/>
    <cellStyle name="40% - Accent4 2 3 7" xfId="2131"/>
    <cellStyle name="40% - Accent4 2 3 7 2" xfId="6726"/>
    <cellStyle name="40% - Accent4 2 3 7 2 2" xfId="15399"/>
    <cellStyle name="40% - Accent4 2 3 7 2 2 2" xfId="32983"/>
    <cellStyle name="40% - Accent4 2 3 7 2 3" xfId="21182"/>
    <cellStyle name="40% - Accent4 2 3 7 2 3 2" xfId="32984"/>
    <cellStyle name="40% - Accent4 2 3 7 2 4" xfId="32985"/>
    <cellStyle name="40% - Accent4 2 3 7 3" xfId="9617"/>
    <cellStyle name="40% - Accent4 2 3 7 3 2" xfId="32986"/>
    <cellStyle name="40% - Accent4 2 3 7 4" xfId="3834"/>
    <cellStyle name="40% - Accent4 2 3 7 4 2" xfId="32987"/>
    <cellStyle name="40% - Accent4 2 3 7 5" xfId="12508"/>
    <cellStyle name="40% - Accent4 2 3 7 5 2" xfId="32988"/>
    <cellStyle name="40% - Accent4 2 3 7 6" xfId="18291"/>
    <cellStyle name="40% - Accent4 2 3 7 6 2" xfId="32989"/>
    <cellStyle name="40% - Accent4 2 3 7 7" xfId="32990"/>
    <cellStyle name="40% - Accent4 2 3 8" xfId="1321"/>
    <cellStyle name="40% - Accent4 2 3 8 2" xfId="8807"/>
    <cellStyle name="40% - Accent4 2 3 8 2 2" xfId="14589"/>
    <cellStyle name="40% - Accent4 2 3 8 2 2 2" xfId="32991"/>
    <cellStyle name="40% - Accent4 2 3 8 2 3" xfId="20372"/>
    <cellStyle name="40% - Accent4 2 3 8 2 3 2" xfId="32992"/>
    <cellStyle name="40% - Accent4 2 3 8 2 4" xfId="32993"/>
    <cellStyle name="40% - Accent4 2 3 8 3" xfId="5916"/>
    <cellStyle name="40% - Accent4 2 3 8 3 2" xfId="32994"/>
    <cellStyle name="40% - Accent4 2 3 8 4" xfId="11698"/>
    <cellStyle name="40% - Accent4 2 3 8 4 2" xfId="32995"/>
    <cellStyle name="40% - Accent4 2 3 8 5" xfId="17481"/>
    <cellStyle name="40% - Accent4 2 3 8 5 2" xfId="32996"/>
    <cellStyle name="40% - Accent4 2 3 8 6" xfId="32997"/>
    <cellStyle name="40% - Accent4 2 3 9" xfId="5023"/>
    <cellStyle name="40% - Accent4 2 3 9 2" xfId="13697"/>
    <cellStyle name="40% - Accent4 2 3 9 2 2" xfId="32998"/>
    <cellStyle name="40% - Accent4 2 3 9 3" xfId="19480"/>
    <cellStyle name="40% - Accent4 2 3 9 3 2" xfId="32999"/>
    <cellStyle name="40% - Accent4 2 3 9 4" xfId="33000"/>
    <cellStyle name="40% - Accent4 2 4" xfId="403"/>
    <cellStyle name="40% - Accent4 2 4 10" xfId="10816"/>
    <cellStyle name="40% - Accent4 2 4 10 2" xfId="33001"/>
    <cellStyle name="40% - Accent4 2 4 11" xfId="16599"/>
    <cellStyle name="40% - Accent4 2 4 11 2" xfId="33002"/>
    <cellStyle name="40% - Accent4 2 4 12" xfId="33003"/>
    <cellStyle name="40% - Accent4 2 4 2" xfId="404"/>
    <cellStyle name="40% - Accent4 2 4 2 10" xfId="16600"/>
    <cellStyle name="40% - Accent4 2 4 2 10 2" xfId="33004"/>
    <cellStyle name="40% - Accent4 2 4 2 11" xfId="33005"/>
    <cellStyle name="40% - Accent4 2 4 2 2" xfId="405"/>
    <cellStyle name="40% - Accent4 2 4 2 2 2" xfId="2143"/>
    <cellStyle name="40% - Accent4 2 4 2 2 2 2" xfId="9629"/>
    <cellStyle name="40% - Accent4 2 4 2 2 2 2 2" xfId="15411"/>
    <cellStyle name="40% - Accent4 2 4 2 2 2 2 2 2" xfId="33006"/>
    <cellStyle name="40% - Accent4 2 4 2 2 2 2 3" xfId="21194"/>
    <cellStyle name="40% - Accent4 2 4 2 2 2 2 3 2" xfId="33007"/>
    <cellStyle name="40% - Accent4 2 4 2 2 2 2 4" xfId="33008"/>
    <cellStyle name="40% - Accent4 2 4 2 2 2 3" xfId="6738"/>
    <cellStyle name="40% - Accent4 2 4 2 2 2 3 2" xfId="33009"/>
    <cellStyle name="40% - Accent4 2 4 2 2 2 4" xfId="12520"/>
    <cellStyle name="40% - Accent4 2 4 2 2 2 4 2" xfId="33010"/>
    <cellStyle name="40% - Accent4 2 4 2 2 2 5" xfId="18303"/>
    <cellStyle name="40% - Accent4 2 4 2 2 2 5 2" xfId="33011"/>
    <cellStyle name="40% - Accent4 2 4 2 2 2 6" xfId="33012"/>
    <cellStyle name="40% - Accent4 2 4 2 2 3" xfId="5035"/>
    <cellStyle name="40% - Accent4 2 4 2 2 3 2" xfId="13709"/>
    <cellStyle name="40% - Accent4 2 4 2 2 3 2 2" xfId="33013"/>
    <cellStyle name="40% - Accent4 2 4 2 2 3 3" xfId="19492"/>
    <cellStyle name="40% - Accent4 2 4 2 2 3 3 2" xfId="33014"/>
    <cellStyle name="40% - Accent4 2 4 2 2 3 4" xfId="33015"/>
    <cellStyle name="40% - Accent4 2 4 2 2 4" xfId="7927"/>
    <cellStyle name="40% - Accent4 2 4 2 2 4 2" xfId="33016"/>
    <cellStyle name="40% - Accent4 2 4 2 2 5" xfId="3846"/>
    <cellStyle name="40% - Accent4 2 4 2 2 5 2" xfId="33017"/>
    <cellStyle name="40% - Accent4 2 4 2 2 6" xfId="10818"/>
    <cellStyle name="40% - Accent4 2 4 2 2 6 2" xfId="33018"/>
    <cellStyle name="40% - Accent4 2 4 2 2 7" xfId="16601"/>
    <cellStyle name="40% - Accent4 2 4 2 2 7 2" xfId="33019"/>
    <cellStyle name="40% - Accent4 2 4 2 2 8" xfId="33020"/>
    <cellStyle name="40% - Accent4 2 4 2 3" xfId="1074"/>
    <cellStyle name="40% - Accent4 2 4 2 3 2" xfId="2778"/>
    <cellStyle name="40% - Accent4 2 4 2 3 2 2" xfId="10264"/>
    <cellStyle name="40% - Accent4 2 4 2 3 2 2 2" xfId="16046"/>
    <cellStyle name="40% - Accent4 2 4 2 3 2 2 2 2" xfId="33021"/>
    <cellStyle name="40% - Accent4 2 4 2 3 2 2 3" xfId="21829"/>
    <cellStyle name="40% - Accent4 2 4 2 3 2 2 3 2" xfId="33022"/>
    <cellStyle name="40% - Accent4 2 4 2 3 2 2 4" xfId="33023"/>
    <cellStyle name="40% - Accent4 2 4 2 3 2 3" xfId="7373"/>
    <cellStyle name="40% - Accent4 2 4 2 3 2 3 2" xfId="33024"/>
    <cellStyle name="40% - Accent4 2 4 2 3 2 4" xfId="13155"/>
    <cellStyle name="40% - Accent4 2 4 2 3 2 4 2" xfId="33025"/>
    <cellStyle name="40% - Accent4 2 4 2 3 2 5" xfId="18938"/>
    <cellStyle name="40% - Accent4 2 4 2 3 2 5 2" xfId="33026"/>
    <cellStyle name="40% - Accent4 2 4 2 3 2 6" xfId="33027"/>
    <cellStyle name="40% - Accent4 2 4 2 3 3" xfId="5670"/>
    <cellStyle name="40% - Accent4 2 4 2 3 3 2" xfId="14344"/>
    <cellStyle name="40% - Accent4 2 4 2 3 3 2 2" xfId="33028"/>
    <cellStyle name="40% - Accent4 2 4 2 3 3 3" xfId="20127"/>
    <cellStyle name="40% - Accent4 2 4 2 3 3 3 2" xfId="33029"/>
    <cellStyle name="40% - Accent4 2 4 2 3 3 4" xfId="33030"/>
    <cellStyle name="40% - Accent4 2 4 2 3 4" xfId="8562"/>
    <cellStyle name="40% - Accent4 2 4 2 3 4 2" xfId="33031"/>
    <cellStyle name="40% - Accent4 2 4 2 3 5" xfId="4481"/>
    <cellStyle name="40% - Accent4 2 4 2 3 5 2" xfId="33032"/>
    <cellStyle name="40% - Accent4 2 4 2 3 6" xfId="11453"/>
    <cellStyle name="40% - Accent4 2 4 2 3 6 2" xfId="33033"/>
    <cellStyle name="40% - Accent4 2 4 2 3 7" xfId="17236"/>
    <cellStyle name="40% - Accent4 2 4 2 3 7 2" xfId="33034"/>
    <cellStyle name="40% - Accent4 2 4 2 3 8" xfId="33035"/>
    <cellStyle name="40% - Accent4 2 4 2 4" xfId="2142"/>
    <cellStyle name="40% - Accent4 2 4 2 4 2" xfId="6737"/>
    <cellStyle name="40% - Accent4 2 4 2 4 2 2" xfId="15410"/>
    <cellStyle name="40% - Accent4 2 4 2 4 2 2 2" xfId="33036"/>
    <cellStyle name="40% - Accent4 2 4 2 4 2 3" xfId="21193"/>
    <cellStyle name="40% - Accent4 2 4 2 4 2 3 2" xfId="33037"/>
    <cellStyle name="40% - Accent4 2 4 2 4 2 4" xfId="33038"/>
    <cellStyle name="40% - Accent4 2 4 2 4 3" xfId="9628"/>
    <cellStyle name="40% - Accent4 2 4 2 4 3 2" xfId="33039"/>
    <cellStyle name="40% - Accent4 2 4 2 4 4" xfId="3845"/>
    <cellStyle name="40% - Accent4 2 4 2 4 4 2" xfId="33040"/>
    <cellStyle name="40% - Accent4 2 4 2 4 5" xfId="12519"/>
    <cellStyle name="40% - Accent4 2 4 2 4 5 2" xfId="33041"/>
    <cellStyle name="40% - Accent4 2 4 2 4 6" xfId="18302"/>
    <cellStyle name="40% - Accent4 2 4 2 4 6 2" xfId="33042"/>
    <cellStyle name="40% - Accent4 2 4 2 4 7" xfId="33043"/>
    <cellStyle name="40% - Accent4 2 4 2 5" xfId="1557"/>
    <cellStyle name="40% - Accent4 2 4 2 5 2" xfId="9043"/>
    <cellStyle name="40% - Accent4 2 4 2 5 2 2" xfId="14825"/>
    <cellStyle name="40% - Accent4 2 4 2 5 2 2 2" xfId="33044"/>
    <cellStyle name="40% - Accent4 2 4 2 5 2 3" xfId="20608"/>
    <cellStyle name="40% - Accent4 2 4 2 5 2 3 2" xfId="33045"/>
    <cellStyle name="40% - Accent4 2 4 2 5 2 4" xfId="33046"/>
    <cellStyle name="40% - Accent4 2 4 2 5 3" xfId="6152"/>
    <cellStyle name="40% - Accent4 2 4 2 5 3 2" xfId="33047"/>
    <cellStyle name="40% - Accent4 2 4 2 5 4" xfId="11934"/>
    <cellStyle name="40% - Accent4 2 4 2 5 4 2" xfId="33048"/>
    <cellStyle name="40% - Accent4 2 4 2 5 5" xfId="17717"/>
    <cellStyle name="40% - Accent4 2 4 2 5 5 2" xfId="33049"/>
    <cellStyle name="40% - Accent4 2 4 2 5 6" xfId="33050"/>
    <cellStyle name="40% - Accent4 2 4 2 6" xfId="5034"/>
    <cellStyle name="40% - Accent4 2 4 2 6 2" xfId="13708"/>
    <cellStyle name="40% - Accent4 2 4 2 6 2 2" xfId="33051"/>
    <cellStyle name="40% - Accent4 2 4 2 6 3" xfId="19491"/>
    <cellStyle name="40% - Accent4 2 4 2 6 3 2" xfId="33052"/>
    <cellStyle name="40% - Accent4 2 4 2 6 4" xfId="33053"/>
    <cellStyle name="40% - Accent4 2 4 2 7" xfId="7926"/>
    <cellStyle name="40% - Accent4 2 4 2 7 2" xfId="33054"/>
    <cellStyle name="40% - Accent4 2 4 2 8" xfId="3260"/>
    <cellStyle name="40% - Accent4 2 4 2 8 2" xfId="33055"/>
    <cellStyle name="40% - Accent4 2 4 2 9" xfId="10817"/>
    <cellStyle name="40% - Accent4 2 4 2 9 2" xfId="33056"/>
    <cellStyle name="40% - Accent4 2 4 3" xfId="406"/>
    <cellStyle name="40% - Accent4 2 4 3 2" xfId="2144"/>
    <cellStyle name="40% - Accent4 2 4 3 2 2" xfId="6739"/>
    <cellStyle name="40% - Accent4 2 4 3 2 2 2" xfId="15412"/>
    <cellStyle name="40% - Accent4 2 4 3 2 2 2 2" xfId="33057"/>
    <cellStyle name="40% - Accent4 2 4 3 2 2 3" xfId="21195"/>
    <cellStyle name="40% - Accent4 2 4 3 2 2 3 2" xfId="33058"/>
    <cellStyle name="40% - Accent4 2 4 3 2 2 4" xfId="33059"/>
    <cellStyle name="40% - Accent4 2 4 3 2 3" xfId="9630"/>
    <cellStyle name="40% - Accent4 2 4 3 2 3 2" xfId="33060"/>
    <cellStyle name="40% - Accent4 2 4 3 2 4" xfId="3847"/>
    <cellStyle name="40% - Accent4 2 4 3 2 4 2" xfId="33061"/>
    <cellStyle name="40% - Accent4 2 4 3 2 5" xfId="12521"/>
    <cellStyle name="40% - Accent4 2 4 3 2 5 2" xfId="33062"/>
    <cellStyle name="40% - Accent4 2 4 3 2 6" xfId="18304"/>
    <cellStyle name="40% - Accent4 2 4 3 2 6 2" xfId="33063"/>
    <cellStyle name="40% - Accent4 2 4 3 2 7" xfId="33064"/>
    <cellStyle name="40% - Accent4 2 4 3 3" xfId="1556"/>
    <cellStyle name="40% - Accent4 2 4 3 3 2" xfId="9042"/>
    <cellStyle name="40% - Accent4 2 4 3 3 2 2" xfId="14824"/>
    <cellStyle name="40% - Accent4 2 4 3 3 2 2 2" xfId="33065"/>
    <cellStyle name="40% - Accent4 2 4 3 3 2 3" xfId="20607"/>
    <cellStyle name="40% - Accent4 2 4 3 3 2 3 2" xfId="33066"/>
    <cellStyle name="40% - Accent4 2 4 3 3 2 4" xfId="33067"/>
    <cellStyle name="40% - Accent4 2 4 3 3 3" xfId="6151"/>
    <cellStyle name="40% - Accent4 2 4 3 3 3 2" xfId="33068"/>
    <cellStyle name="40% - Accent4 2 4 3 3 4" xfId="11933"/>
    <cellStyle name="40% - Accent4 2 4 3 3 4 2" xfId="33069"/>
    <cellStyle name="40% - Accent4 2 4 3 3 5" xfId="17716"/>
    <cellStyle name="40% - Accent4 2 4 3 3 5 2" xfId="33070"/>
    <cellStyle name="40% - Accent4 2 4 3 3 6" xfId="33071"/>
    <cellStyle name="40% - Accent4 2 4 3 4" xfId="5036"/>
    <cellStyle name="40% - Accent4 2 4 3 4 2" xfId="13710"/>
    <cellStyle name="40% - Accent4 2 4 3 4 2 2" xfId="33072"/>
    <cellStyle name="40% - Accent4 2 4 3 4 3" xfId="19493"/>
    <cellStyle name="40% - Accent4 2 4 3 4 3 2" xfId="33073"/>
    <cellStyle name="40% - Accent4 2 4 3 4 4" xfId="33074"/>
    <cellStyle name="40% - Accent4 2 4 3 5" xfId="7928"/>
    <cellStyle name="40% - Accent4 2 4 3 5 2" xfId="33075"/>
    <cellStyle name="40% - Accent4 2 4 3 6" xfId="3259"/>
    <cellStyle name="40% - Accent4 2 4 3 6 2" xfId="33076"/>
    <cellStyle name="40% - Accent4 2 4 3 7" xfId="10819"/>
    <cellStyle name="40% - Accent4 2 4 3 7 2" xfId="33077"/>
    <cellStyle name="40% - Accent4 2 4 3 8" xfId="16602"/>
    <cellStyle name="40% - Accent4 2 4 3 8 2" xfId="33078"/>
    <cellStyle name="40% - Accent4 2 4 3 9" xfId="33079"/>
    <cellStyle name="40% - Accent4 2 4 4" xfId="1073"/>
    <cellStyle name="40% - Accent4 2 4 4 2" xfId="2777"/>
    <cellStyle name="40% - Accent4 2 4 4 2 2" xfId="10263"/>
    <cellStyle name="40% - Accent4 2 4 4 2 2 2" xfId="16045"/>
    <cellStyle name="40% - Accent4 2 4 4 2 2 2 2" xfId="33080"/>
    <cellStyle name="40% - Accent4 2 4 4 2 2 3" xfId="21828"/>
    <cellStyle name="40% - Accent4 2 4 4 2 2 3 2" xfId="33081"/>
    <cellStyle name="40% - Accent4 2 4 4 2 2 4" xfId="33082"/>
    <cellStyle name="40% - Accent4 2 4 4 2 3" xfId="7372"/>
    <cellStyle name="40% - Accent4 2 4 4 2 3 2" xfId="33083"/>
    <cellStyle name="40% - Accent4 2 4 4 2 4" xfId="13154"/>
    <cellStyle name="40% - Accent4 2 4 4 2 4 2" xfId="33084"/>
    <cellStyle name="40% - Accent4 2 4 4 2 5" xfId="18937"/>
    <cellStyle name="40% - Accent4 2 4 4 2 5 2" xfId="33085"/>
    <cellStyle name="40% - Accent4 2 4 4 2 6" xfId="33086"/>
    <cellStyle name="40% - Accent4 2 4 4 3" xfId="5669"/>
    <cellStyle name="40% - Accent4 2 4 4 3 2" xfId="14343"/>
    <cellStyle name="40% - Accent4 2 4 4 3 2 2" xfId="33087"/>
    <cellStyle name="40% - Accent4 2 4 4 3 3" xfId="20126"/>
    <cellStyle name="40% - Accent4 2 4 4 3 3 2" xfId="33088"/>
    <cellStyle name="40% - Accent4 2 4 4 3 4" xfId="33089"/>
    <cellStyle name="40% - Accent4 2 4 4 4" xfId="8561"/>
    <cellStyle name="40% - Accent4 2 4 4 4 2" xfId="33090"/>
    <cellStyle name="40% - Accent4 2 4 4 5" xfId="4480"/>
    <cellStyle name="40% - Accent4 2 4 4 5 2" xfId="33091"/>
    <cellStyle name="40% - Accent4 2 4 4 6" xfId="11452"/>
    <cellStyle name="40% - Accent4 2 4 4 6 2" xfId="33092"/>
    <cellStyle name="40% - Accent4 2 4 4 7" xfId="17235"/>
    <cellStyle name="40% - Accent4 2 4 4 7 2" xfId="33093"/>
    <cellStyle name="40% - Accent4 2 4 4 8" xfId="33094"/>
    <cellStyle name="40% - Accent4 2 4 5" xfId="2141"/>
    <cellStyle name="40% - Accent4 2 4 5 2" xfId="6736"/>
    <cellStyle name="40% - Accent4 2 4 5 2 2" xfId="15409"/>
    <cellStyle name="40% - Accent4 2 4 5 2 2 2" xfId="33095"/>
    <cellStyle name="40% - Accent4 2 4 5 2 3" xfId="21192"/>
    <cellStyle name="40% - Accent4 2 4 5 2 3 2" xfId="33096"/>
    <cellStyle name="40% - Accent4 2 4 5 2 4" xfId="33097"/>
    <cellStyle name="40% - Accent4 2 4 5 3" xfId="9627"/>
    <cellStyle name="40% - Accent4 2 4 5 3 2" xfId="33098"/>
    <cellStyle name="40% - Accent4 2 4 5 4" xfId="3844"/>
    <cellStyle name="40% - Accent4 2 4 5 4 2" xfId="33099"/>
    <cellStyle name="40% - Accent4 2 4 5 5" xfId="12518"/>
    <cellStyle name="40% - Accent4 2 4 5 5 2" xfId="33100"/>
    <cellStyle name="40% - Accent4 2 4 5 6" xfId="18301"/>
    <cellStyle name="40% - Accent4 2 4 5 6 2" xfId="33101"/>
    <cellStyle name="40% - Accent4 2 4 5 7" xfId="33102"/>
    <cellStyle name="40% - Accent4 2 4 6" xfId="1318"/>
    <cellStyle name="40% - Accent4 2 4 6 2" xfId="8804"/>
    <cellStyle name="40% - Accent4 2 4 6 2 2" xfId="14586"/>
    <cellStyle name="40% - Accent4 2 4 6 2 2 2" xfId="33103"/>
    <cellStyle name="40% - Accent4 2 4 6 2 3" xfId="20369"/>
    <cellStyle name="40% - Accent4 2 4 6 2 3 2" xfId="33104"/>
    <cellStyle name="40% - Accent4 2 4 6 2 4" xfId="33105"/>
    <cellStyle name="40% - Accent4 2 4 6 3" xfId="5913"/>
    <cellStyle name="40% - Accent4 2 4 6 3 2" xfId="33106"/>
    <cellStyle name="40% - Accent4 2 4 6 4" xfId="11695"/>
    <cellStyle name="40% - Accent4 2 4 6 4 2" xfId="33107"/>
    <cellStyle name="40% - Accent4 2 4 6 5" xfId="17478"/>
    <cellStyle name="40% - Accent4 2 4 6 5 2" xfId="33108"/>
    <cellStyle name="40% - Accent4 2 4 6 6" xfId="33109"/>
    <cellStyle name="40% - Accent4 2 4 7" xfId="5033"/>
    <cellStyle name="40% - Accent4 2 4 7 2" xfId="13707"/>
    <cellStyle name="40% - Accent4 2 4 7 2 2" xfId="33110"/>
    <cellStyle name="40% - Accent4 2 4 7 3" xfId="19490"/>
    <cellStyle name="40% - Accent4 2 4 7 3 2" xfId="33111"/>
    <cellStyle name="40% - Accent4 2 4 7 4" xfId="33112"/>
    <cellStyle name="40% - Accent4 2 4 8" xfId="7925"/>
    <cellStyle name="40% - Accent4 2 4 8 2" xfId="33113"/>
    <cellStyle name="40% - Accent4 2 4 9" xfId="3021"/>
    <cellStyle name="40% - Accent4 2 4 9 2" xfId="33114"/>
    <cellStyle name="40% - Accent4 2 5" xfId="407"/>
    <cellStyle name="40% - Accent4 2 5 10" xfId="16603"/>
    <cellStyle name="40% - Accent4 2 5 10 2" xfId="33115"/>
    <cellStyle name="40% - Accent4 2 5 11" xfId="33116"/>
    <cellStyle name="40% - Accent4 2 5 2" xfId="408"/>
    <cellStyle name="40% - Accent4 2 5 2 2" xfId="2146"/>
    <cellStyle name="40% - Accent4 2 5 2 2 2" xfId="9632"/>
    <cellStyle name="40% - Accent4 2 5 2 2 2 2" xfId="15414"/>
    <cellStyle name="40% - Accent4 2 5 2 2 2 2 2" xfId="33117"/>
    <cellStyle name="40% - Accent4 2 5 2 2 2 3" xfId="21197"/>
    <cellStyle name="40% - Accent4 2 5 2 2 2 3 2" xfId="33118"/>
    <cellStyle name="40% - Accent4 2 5 2 2 2 4" xfId="33119"/>
    <cellStyle name="40% - Accent4 2 5 2 2 3" xfId="6741"/>
    <cellStyle name="40% - Accent4 2 5 2 2 3 2" xfId="33120"/>
    <cellStyle name="40% - Accent4 2 5 2 2 4" xfId="12523"/>
    <cellStyle name="40% - Accent4 2 5 2 2 4 2" xfId="33121"/>
    <cellStyle name="40% - Accent4 2 5 2 2 5" xfId="18306"/>
    <cellStyle name="40% - Accent4 2 5 2 2 5 2" xfId="33122"/>
    <cellStyle name="40% - Accent4 2 5 2 2 6" xfId="33123"/>
    <cellStyle name="40% - Accent4 2 5 2 3" xfId="5038"/>
    <cellStyle name="40% - Accent4 2 5 2 3 2" xfId="13712"/>
    <cellStyle name="40% - Accent4 2 5 2 3 2 2" xfId="33124"/>
    <cellStyle name="40% - Accent4 2 5 2 3 3" xfId="19495"/>
    <cellStyle name="40% - Accent4 2 5 2 3 3 2" xfId="33125"/>
    <cellStyle name="40% - Accent4 2 5 2 3 4" xfId="33126"/>
    <cellStyle name="40% - Accent4 2 5 2 4" xfId="7930"/>
    <cellStyle name="40% - Accent4 2 5 2 4 2" xfId="33127"/>
    <cellStyle name="40% - Accent4 2 5 2 5" xfId="3849"/>
    <cellStyle name="40% - Accent4 2 5 2 5 2" xfId="33128"/>
    <cellStyle name="40% - Accent4 2 5 2 6" xfId="10821"/>
    <cellStyle name="40% - Accent4 2 5 2 6 2" xfId="33129"/>
    <cellStyle name="40% - Accent4 2 5 2 7" xfId="16604"/>
    <cellStyle name="40% - Accent4 2 5 2 7 2" xfId="33130"/>
    <cellStyle name="40% - Accent4 2 5 2 8" xfId="33131"/>
    <cellStyle name="40% - Accent4 2 5 3" xfId="1075"/>
    <cellStyle name="40% - Accent4 2 5 3 2" xfId="2779"/>
    <cellStyle name="40% - Accent4 2 5 3 2 2" xfId="10265"/>
    <cellStyle name="40% - Accent4 2 5 3 2 2 2" xfId="16047"/>
    <cellStyle name="40% - Accent4 2 5 3 2 2 2 2" xfId="33132"/>
    <cellStyle name="40% - Accent4 2 5 3 2 2 3" xfId="21830"/>
    <cellStyle name="40% - Accent4 2 5 3 2 2 3 2" xfId="33133"/>
    <cellStyle name="40% - Accent4 2 5 3 2 2 4" xfId="33134"/>
    <cellStyle name="40% - Accent4 2 5 3 2 3" xfId="7374"/>
    <cellStyle name="40% - Accent4 2 5 3 2 3 2" xfId="33135"/>
    <cellStyle name="40% - Accent4 2 5 3 2 4" xfId="13156"/>
    <cellStyle name="40% - Accent4 2 5 3 2 4 2" xfId="33136"/>
    <cellStyle name="40% - Accent4 2 5 3 2 5" xfId="18939"/>
    <cellStyle name="40% - Accent4 2 5 3 2 5 2" xfId="33137"/>
    <cellStyle name="40% - Accent4 2 5 3 2 6" xfId="33138"/>
    <cellStyle name="40% - Accent4 2 5 3 3" xfId="5671"/>
    <cellStyle name="40% - Accent4 2 5 3 3 2" xfId="14345"/>
    <cellStyle name="40% - Accent4 2 5 3 3 2 2" xfId="33139"/>
    <cellStyle name="40% - Accent4 2 5 3 3 3" xfId="20128"/>
    <cellStyle name="40% - Accent4 2 5 3 3 3 2" xfId="33140"/>
    <cellStyle name="40% - Accent4 2 5 3 3 4" xfId="33141"/>
    <cellStyle name="40% - Accent4 2 5 3 4" xfId="8563"/>
    <cellStyle name="40% - Accent4 2 5 3 4 2" xfId="33142"/>
    <cellStyle name="40% - Accent4 2 5 3 5" xfId="4482"/>
    <cellStyle name="40% - Accent4 2 5 3 5 2" xfId="33143"/>
    <cellStyle name="40% - Accent4 2 5 3 6" xfId="11454"/>
    <cellStyle name="40% - Accent4 2 5 3 6 2" xfId="33144"/>
    <cellStyle name="40% - Accent4 2 5 3 7" xfId="17237"/>
    <cellStyle name="40% - Accent4 2 5 3 7 2" xfId="33145"/>
    <cellStyle name="40% - Accent4 2 5 3 8" xfId="33146"/>
    <cellStyle name="40% - Accent4 2 5 4" xfId="2145"/>
    <cellStyle name="40% - Accent4 2 5 4 2" xfId="6740"/>
    <cellStyle name="40% - Accent4 2 5 4 2 2" xfId="15413"/>
    <cellStyle name="40% - Accent4 2 5 4 2 2 2" xfId="33147"/>
    <cellStyle name="40% - Accent4 2 5 4 2 3" xfId="21196"/>
    <cellStyle name="40% - Accent4 2 5 4 2 3 2" xfId="33148"/>
    <cellStyle name="40% - Accent4 2 5 4 2 4" xfId="33149"/>
    <cellStyle name="40% - Accent4 2 5 4 3" xfId="9631"/>
    <cellStyle name="40% - Accent4 2 5 4 3 2" xfId="33150"/>
    <cellStyle name="40% - Accent4 2 5 4 4" xfId="3848"/>
    <cellStyle name="40% - Accent4 2 5 4 4 2" xfId="33151"/>
    <cellStyle name="40% - Accent4 2 5 4 5" xfId="12522"/>
    <cellStyle name="40% - Accent4 2 5 4 5 2" xfId="33152"/>
    <cellStyle name="40% - Accent4 2 5 4 6" xfId="18305"/>
    <cellStyle name="40% - Accent4 2 5 4 6 2" xfId="33153"/>
    <cellStyle name="40% - Accent4 2 5 4 7" xfId="33154"/>
    <cellStyle name="40% - Accent4 2 5 5" xfId="1558"/>
    <cellStyle name="40% - Accent4 2 5 5 2" xfId="9044"/>
    <cellStyle name="40% - Accent4 2 5 5 2 2" xfId="14826"/>
    <cellStyle name="40% - Accent4 2 5 5 2 2 2" xfId="33155"/>
    <cellStyle name="40% - Accent4 2 5 5 2 3" xfId="20609"/>
    <cellStyle name="40% - Accent4 2 5 5 2 3 2" xfId="33156"/>
    <cellStyle name="40% - Accent4 2 5 5 2 4" xfId="33157"/>
    <cellStyle name="40% - Accent4 2 5 5 3" xfId="6153"/>
    <cellStyle name="40% - Accent4 2 5 5 3 2" xfId="33158"/>
    <cellStyle name="40% - Accent4 2 5 5 4" xfId="11935"/>
    <cellStyle name="40% - Accent4 2 5 5 4 2" xfId="33159"/>
    <cellStyle name="40% - Accent4 2 5 5 5" xfId="17718"/>
    <cellStyle name="40% - Accent4 2 5 5 5 2" xfId="33160"/>
    <cellStyle name="40% - Accent4 2 5 5 6" xfId="33161"/>
    <cellStyle name="40% - Accent4 2 5 6" xfId="5037"/>
    <cellStyle name="40% - Accent4 2 5 6 2" xfId="13711"/>
    <cellStyle name="40% - Accent4 2 5 6 2 2" xfId="33162"/>
    <cellStyle name="40% - Accent4 2 5 6 3" xfId="19494"/>
    <cellStyle name="40% - Accent4 2 5 6 3 2" xfId="33163"/>
    <cellStyle name="40% - Accent4 2 5 6 4" xfId="33164"/>
    <cellStyle name="40% - Accent4 2 5 7" xfId="7929"/>
    <cellStyle name="40% - Accent4 2 5 7 2" xfId="33165"/>
    <cellStyle name="40% - Accent4 2 5 8" xfId="3261"/>
    <cellStyle name="40% - Accent4 2 5 8 2" xfId="33166"/>
    <cellStyle name="40% - Accent4 2 5 9" xfId="10820"/>
    <cellStyle name="40% - Accent4 2 5 9 2" xfId="33167"/>
    <cellStyle name="40% - Accent4 2 6" xfId="409"/>
    <cellStyle name="40% - Accent4 2 6 10" xfId="16605"/>
    <cellStyle name="40% - Accent4 2 6 10 2" xfId="33168"/>
    <cellStyle name="40% - Accent4 2 6 11" xfId="33169"/>
    <cellStyle name="40% - Accent4 2 6 2" xfId="410"/>
    <cellStyle name="40% - Accent4 2 6 2 2" xfId="2148"/>
    <cellStyle name="40% - Accent4 2 6 2 2 2" xfId="9634"/>
    <cellStyle name="40% - Accent4 2 6 2 2 2 2" xfId="15416"/>
    <cellStyle name="40% - Accent4 2 6 2 2 2 2 2" xfId="33170"/>
    <cellStyle name="40% - Accent4 2 6 2 2 2 3" xfId="21199"/>
    <cellStyle name="40% - Accent4 2 6 2 2 2 3 2" xfId="33171"/>
    <cellStyle name="40% - Accent4 2 6 2 2 2 4" xfId="33172"/>
    <cellStyle name="40% - Accent4 2 6 2 2 3" xfId="6743"/>
    <cellStyle name="40% - Accent4 2 6 2 2 3 2" xfId="33173"/>
    <cellStyle name="40% - Accent4 2 6 2 2 4" xfId="12525"/>
    <cellStyle name="40% - Accent4 2 6 2 2 4 2" xfId="33174"/>
    <cellStyle name="40% - Accent4 2 6 2 2 5" xfId="18308"/>
    <cellStyle name="40% - Accent4 2 6 2 2 5 2" xfId="33175"/>
    <cellStyle name="40% - Accent4 2 6 2 2 6" xfId="33176"/>
    <cellStyle name="40% - Accent4 2 6 2 3" xfId="5040"/>
    <cellStyle name="40% - Accent4 2 6 2 3 2" xfId="13714"/>
    <cellStyle name="40% - Accent4 2 6 2 3 2 2" xfId="33177"/>
    <cellStyle name="40% - Accent4 2 6 2 3 3" xfId="19497"/>
    <cellStyle name="40% - Accent4 2 6 2 3 3 2" xfId="33178"/>
    <cellStyle name="40% - Accent4 2 6 2 3 4" xfId="33179"/>
    <cellStyle name="40% - Accent4 2 6 2 4" xfId="7932"/>
    <cellStyle name="40% - Accent4 2 6 2 4 2" xfId="33180"/>
    <cellStyle name="40% - Accent4 2 6 2 5" xfId="3851"/>
    <cellStyle name="40% - Accent4 2 6 2 5 2" xfId="33181"/>
    <cellStyle name="40% - Accent4 2 6 2 6" xfId="10823"/>
    <cellStyle name="40% - Accent4 2 6 2 6 2" xfId="33182"/>
    <cellStyle name="40% - Accent4 2 6 2 7" xfId="16606"/>
    <cellStyle name="40% - Accent4 2 6 2 7 2" xfId="33183"/>
    <cellStyle name="40% - Accent4 2 6 2 8" xfId="33184"/>
    <cellStyle name="40% - Accent4 2 6 3" xfId="1076"/>
    <cellStyle name="40% - Accent4 2 6 3 2" xfId="2780"/>
    <cellStyle name="40% - Accent4 2 6 3 2 2" xfId="10266"/>
    <cellStyle name="40% - Accent4 2 6 3 2 2 2" xfId="16048"/>
    <cellStyle name="40% - Accent4 2 6 3 2 2 2 2" xfId="33185"/>
    <cellStyle name="40% - Accent4 2 6 3 2 2 3" xfId="21831"/>
    <cellStyle name="40% - Accent4 2 6 3 2 2 3 2" xfId="33186"/>
    <cellStyle name="40% - Accent4 2 6 3 2 2 4" xfId="33187"/>
    <cellStyle name="40% - Accent4 2 6 3 2 3" xfId="7375"/>
    <cellStyle name="40% - Accent4 2 6 3 2 3 2" xfId="33188"/>
    <cellStyle name="40% - Accent4 2 6 3 2 4" xfId="13157"/>
    <cellStyle name="40% - Accent4 2 6 3 2 4 2" xfId="33189"/>
    <cellStyle name="40% - Accent4 2 6 3 2 5" xfId="18940"/>
    <cellStyle name="40% - Accent4 2 6 3 2 5 2" xfId="33190"/>
    <cellStyle name="40% - Accent4 2 6 3 2 6" xfId="33191"/>
    <cellStyle name="40% - Accent4 2 6 3 3" xfId="5672"/>
    <cellStyle name="40% - Accent4 2 6 3 3 2" xfId="14346"/>
    <cellStyle name="40% - Accent4 2 6 3 3 2 2" xfId="33192"/>
    <cellStyle name="40% - Accent4 2 6 3 3 3" xfId="20129"/>
    <cellStyle name="40% - Accent4 2 6 3 3 3 2" xfId="33193"/>
    <cellStyle name="40% - Accent4 2 6 3 3 4" xfId="33194"/>
    <cellStyle name="40% - Accent4 2 6 3 4" xfId="8564"/>
    <cellStyle name="40% - Accent4 2 6 3 4 2" xfId="33195"/>
    <cellStyle name="40% - Accent4 2 6 3 5" xfId="4483"/>
    <cellStyle name="40% - Accent4 2 6 3 5 2" xfId="33196"/>
    <cellStyle name="40% - Accent4 2 6 3 6" xfId="11455"/>
    <cellStyle name="40% - Accent4 2 6 3 6 2" xfId="33197"/>
    <cellStyle name="40% - Accent4 2 6 3 7" xfId="17238"/>
    <cellStyle name="40% - Accent4 2 6 3 7 2" xfId="33198"/>
    <cellStyle name="40% - Accent4 2 6 3 8" xfId="33199"/>
    <cellStyle name="40% - Accent4 2 6 4" xfId="2147"/>
    <cellStyle name="40% - Accent4 2 6 4 2" xfId="6742"/>
    <cellStyle name="40% - Accent4 2 6 4 2 2" xfId="15415"/>
    <cellStyle name="40% - Accent4 2 6 4 2 2 2" xfId="33200"/>
    <cellStyle name="40% - Accent4 2 6 4 2 3" xfId="21198"/>
    <cellStyle name="40% - Accent4 2 6 4 2 3 2" xfId="33201"/>
    <cellStyle name="40% - Accent4 2 6 4 2 4" xfId="33202"/>
    <cellStyle name="40% - Accent4 2 6 4 3" xfId="9633"/>
    <cellStyle name="40% - Accent4 2 6 4 3 2" xfId="33203"/>
    <cellStyle name="40% - Accent4 2 6 4 4" xfId="3850"/>
    <cellStyle name="40% - Accent4 2 6 4 4 2" xfId="33204"/>
    <cellStyle name="40% - Accent4 2 6 4 5" xfId="12524"/>
    <cellStyle name="40% - Accent4 2 6 4 5 2" xfId="33205"/>
    <cellStyle name="40% - Accent4 2 6 4 6" xfId="18307"/>
    <cellStyle name="40% - Accent4 2 6 4 6 2" xfId="33206"/>
    <cellStyle name="40% - Accent4 2 6 4 7" xfId="33207"/>
    <cellStyle name="40% - Accent4 2 6 5" xfId="1559"/>
    <cellStyle name="40% - Accent4 2 6 5 2" xfId="9045"/>
    <cellStyle name="40% - Accent4 2 6 5 2 2" xfId="14827"/>
    <cellStyle name="40% - Accent4 2 6 5 2 2 2" xfId="33208"/>
    <cellStyle name="40% - Accent4 2 6 5 2 3" xfId="20610"/>
    <cellStyle name="40% - Accent4 2 6 5 2 3 2" xfId="33209"/>
    <cellStyle name="40% - Accent4 2 6 5 2 4" xfId="33210"/>
    <cellStyle name="40% - Accent4 2 6 5 3" xfId="6154"/>
    <cellStyle name="40% - Accent4 2 6 5 3 2" xfId="33211"/>
    <cellStyle name="40% - Accent4 2 6 5 4" xfId="11936"/>
    <cellStyle name="40% - Accent4 2 6 5 4 2" xfId="33212"/>
    <cellStyle name="40% - Accent4 2 6 5 5" xfId="17719"/>
    <cellStyle name="40% - Accent4 2 6 5 5 2" xfId="33213"/>
    <cellStyle name="40% - Accent4 2 6 5 6" xfId="33214"/>
    <cellStyle name="40% - Accent4 2 6 6" xfId="5039"/>
    <cellStyle name="40% - Accent4 2 6 6 2" xfId="13713"/>
    <cellStyle name="40% - Accent4 2 6 6 2 2" xfId="33215"/>
    <cellStyle name="40% - Accent4 2 6 6 3" xfId="19496"/>
    <cellStyle name="40% - Accent4 2 6 6 3 2" xfId="33216"/>
    <cellStyle name="40% - Accent4 2 6 6 4" xfId="33217"/>
    <cellStyle name="40% - Accent4 2 6 7" xfId="7931"/>
    <cellStyle name="40% - Accent4 2 6 7 2" xfId="33218"/>
    <cellStyle name="40% - Accent4 2 6 8" xfId="3262"/>
    <cellStyle name="40% - Accent4 2 6 8 2" xfId="33219"/>
    <cellStyle name="40% - Accent4 2 6 9" xfId="10822"/>
    <cellStyle name="40% - Accent4 2 6 9 2" xfId="33220"/>
    <cellStyle name="40% - Accent4 2 7" xfId="411"/>
    <cellStyle name="40% - Accent4 2 7 2" xfId="2149"/>
    <cellStyle name="40% - Accent4 2 7 2 2" xfId="6744"/>
    <cellStyle name="40% - Accent4 2 7 2 2 2" xfId="15417"/>
    <cellStyle name="40% - Accent4 2 7 2 2 2 2" xfId="33221"/>
    <cellStyle name="40% - Accent4 2 7 2 2 3" xfId="21200"/>
    <cellStyle name="40% - Accent4 2 7 2 2 3 2" xfId="33222"/>
    <cellStyle name="40% - Accent4 2 7 2 2 4" xfId="33223"/>
    <cellStyle name="40% - Accent4 2 7 2 3" xfId="9635"/>
    <cellStyle name="40% - Accent4 2 7 2 3 2" xfId="33224"/>
    <cellStyle name="40% - Accent4 2 7 2 4" xfId="3852"/>
    <cellStyle name="40% - Accent4 2 7 2 4 2" xfId="33225"/>
    <cellStyle name="40% - Accent4 2 7 2 5" xfId="12526"/>
    <cellStyle name="40% - Accent4 2 7 2 5 2" xfId="33226"/>
    <cellStyle name="40% - Accent4 2 7 2 6" xfId="18309"/>
    <cellStyle name="40% - Accent4 2 7 2 6 2" xfId="33227"/>
    <cellStyle name="40% - Accent4 2 7 2 7" xfId="33228"/>
    <cellStyle name="40% - Accent4 2 7 3" xfId="1540"/>
    <cellStyle name="40% - Accent4 2 7 3 2" xfId="9026"/>
    <cellStyle name="40% - Accent4 2 7 3 2 2" xfId="14808"/>
    <cellStyle name="40% - Accent4 2 7 3 2 2 2" xfId="33229"/>
    <cellStyle name="40% - Accent4 2 7 3 2 3" xfId="20591"/>
    <cellStyle name="40% - Accent4 2 7 3 2 3 2" xfId="33230"/>
    <cellStyle name="40% - Accent4 2 7 3 2 4" xfId="33231"/>
    <cellStyle name="40% - Accent4 2 7 3 3" xfId="6135"/>
    <cellStyle name="40% - Accent4 2 7 3 3 2" xfId="33232"/>
    <cellStyle name="40% - Accent4 2 7 3 4" xfId="11917"/>
    <cellStyle name="40% - Accent4 2 7 3 4 2" xfId="33233"/>
    <cellStyle name="40% - Accent4 2 7 3 5" xfId="17700"/>
    <cellStyle name="40% - Accent4 2 7 3 5 2" xfId="33234"/>
    <cellStyle name="40% - Accent4 2 7 3 6" xfId="33235"/>
    <cellStyle name="40% - Accent4 2 7 4" xfId="5041"/>
    <cellStyle name="40% - Accent4 2 7 4 2" xfId="13715"/>
    <cellStyle name="40% - Accent4 2 7 4 2 2" xfId="33236"/>
    <cellStyle name="40% - Accent4 2 7 4 3" xfId="19498"/>
    <cellStyle name="40% - Accent4 2 7 4 3 2" xfId="33237"/>
    <cellStyle name="40% - Accent4 2 7 4 4" xfId="33238"/>
    <cellStyle name="40% - Accent4 2 7 5" xfId="7933"/>
    <cellStyle name="40% - Accent4 2 7 5 2" xfId="33239"/>
    <cellStyle name="40% - Accent4 2 7 6" xfId="3243"/>
    <cellStyle name="40% - Accent4 2 7 6 2" xfId="33240"/>
    <cellStyle name="40% - Accent4 2 7 7" xfId="10824"/>
    <cellStyle name="40% - Accent4 2 7 7 2" xfId="33241"/>
    <cellStyle name="40% - Accent4 2 7 8" xfId="16607"/>
    <cellStyle name="40% - Accent4 2 7 8 2" xfId="33242"/>
    <cellStyle name="40% - Accent4 2 7 9" xfId="33243"/>
    <cellStyle name="40% - Accent4 2 8" xfId="852"/>
    <cellStyle name="40% - Accent4 2 8 2" xfId="2558"/>
    <cellStyle name="40% - Accent4 2 8 2 2" xfId="10044"/>
    <cellStyle name="40% - Accent4 2 8 2 2 2" xfId="15826"/>
    <cellStyle name="40% - Accent4 2 8 2 2 2 2" xfId="33244"/>
    <cellStyle name="40% - Accent4 2 8 2 2 3" xfId="21609"/>
    <cellStyle name="40% - Accent4 2 8 2 2 3 2" xfId="33245"/>
    <cellStyle name="40% - Accent4 2 8 2 2 4" xfId="33246"/>
    <cellStyle name="40% - Accent4 2 8 2 3" xfId="7153"/>
    <cellStyle name="40% - Accent4 2 8 2 3 2" xfId="33247"/>
    <cellStyle name="40% - Accent4 2 8 2 4" xfId="12935"/>
    <cellStyle name="40% - Accent4 2 8 2 4 2" xfId="33248"/>
    <cellStyle name="40% - Accent4 2 8 2 5" xfId="18718"/>
    <cellStyle name="40% - Accent4 2 8 2 5 2" xfId="33249"/>
    <cellStyle name="40% - Accent4 2 8 2 6" xfId="33250"/>
    <cellStyle name="40% - Accent4 2 8 3" xfId="5450"/>
    <cellStyle name="40% - Accent4 2 8 3 2" xfId="14124"/>
    <cellStyle name="40% - Accent4 2 8 3 2 2" xfId="33251"/>
    <cellStyle name="40% - Accent4 2 8 3 3" xfId="19907"/>
    <cellStyle name="40% - Accent4 2 8 3 3 2" xfId="33252"/>
    <cellStyle name="40% - Accent4 2 8 3 4" xfId="33253"/>
    <cellStyle name="40% - Accent4 2 8 4" xfId="8342"/>
    <cellStyle name="40% - Accent4 2 8 4 2" xfId="33254"/>
    <cellStyle name="40% - Accent4 2 8 5" xfId="4261"/>
    <cellStyle name="40% - Accent4 2 8 5 2" xfId="33255"/>
    <cellStyle name="40% - Accent4 2 8 6" xfId="11233"/>
    <cellStyle name="40% - Accent4 2 8 6 2" xfId="33256"/>
    <cellStyle name="40% - Accent4 2 8 7" xfId="17016"/>
    <cellStyle name="40% - Accent4 2 8 7 2" xfId="33257"/>
    <cellStyle name="40% - Accent4 2 8 8" xfId="33258"/>
    <cellStyle name="40% - Accent4 2 9" xfId="2110"/>
    <cellStyle name="40% - Accent4 2 9 2" xfId="6705"/>
    <cellStyle name="40% - Accent4 2 9 2 2" xfId="15378"/>
    <cellStyle name="40% - Accent4 2 9 2 2 2" xfId="33259"/>
    <cellStyle name="40% - Accent4 2 9 2 3" xfId="21161"/>
    <cellStyle name="40% - Accent4 2 9 2 3 2" xfId="33260"/>
    <cellStyle name="40% - Accent4 2 9 2 4" xfId="33261"/>
    <cellStyle name="40% - Accent4 2 9 3" xfId="9596"/>
    <cellStyle name="40% - Accent4 2 9 3 2" xfId="33262"/>
    <cellStyle name="40% - Accent4 2 9 4" xfId="3813"/>
    <cellStyle name="40% - Accent4 2 9 4 2" xfId="33263"/>
    <cellStyle name="40% - Accent4 2 9 5" xfId="12487"/>
    <cellStyle name="40% - Accent4 2 9 5 2" xfId="33264"/>
    <cellStyle name="40% - Accent4 2 9 6" xfId="18270"/>
    <cellStyle name="40% - Accent4 2 9 6 2" xfId="33265"/>
    <cellStyle name="40% - Accent4 2 9 7" xfId="33266"/>
    <cellStyle name="40% - Accent4 3" xfId="1269"/>
    <cellStyle name="40% - Accent4 3 2" xfId="5865"/>
    <cellStyle name="40% - Accent4 3 2 2" xfId="14538"/>
    <cellStyle name="40% - Accent4 3 2 2 2" xfId="33267"/>
    <cellStyle name="40% - Accent4 3 2 3" xfId="20321"/>
    <cellStyle name="40% - Accent4 3 2 3 2" xfId="33268"/>
    <cellStyle name="40% - Accent4 3 2 4" xfId="33269"/>
    <cellStyle name="40% - Accent4 3 3" xfId="8756"/>
    <cellStyle name="40% - Accent4 3 3 2" xfId="33270"/>
    <cellStyle name="40% - Accent4 3 4" xfId="2973"/>
    <cellStyle name="40% - Accent4 3 4 2" xfId="33271"/>
    <cellStyle name="40% - Accent4 3 5" xfId="11647"/>
    <cellStyle name="40% - Accent4 3 5 2" xfId="33272"/>
    <cellStyle name="40% - Accent4 3 6" xfId="17430"/>
    <cellStyle name="40% - Accent4 3 6 2" xfId="33273"/>
    <cellStyle name="40% - Accent4 3 7" xfId="33274"/>
    <cellStyle name="40% - Accent4 4" xfId="2537"/>
    <cellStyle name="40% - Accent4 4 2" xfId="7132"/>
    <cellStyle name="40% - Accent4 4 2 2" xfId="15805"/>
    <cellStyle name="40% - Accent4 4 2 2 2" xfId="33275"/>
    <cellStyle name="40% - Accent4 4 2 3" xfId="21588"/>
    <cellStyle name="40% - Accent4 4 2 3 2" xfId="33276"/>
    <cellStyle name="40% - Accent4 4 2 4" xfId="33277"/>
    <cellStyle name="40% - Accent4 4 3" xfId="10023"/>
    <cellStyle name="40% - Accent4 4 3 2" xfId="33278"/>
    <cellStyle name="40% - Accent4 4 4" xfId="4240"/>
    <cellStyle name="40% - Accent4 4 4 2" xfId="33279"/>
    <cellStyle name="40% - Accent4 4 5" xfId="12914"/>
    <cellStyle name="40% - Accent4 4 5 2" xfId="33280"/>
    <cellStyle name="40% - Accent4 4 6" xfId="18697"/>
    <cellStyle name="40% - Accent4 4 6 2" xfId="33281"/>
    <cellStyle name="40% - Accent4 4 7" xfId="33282"/>
    <cellStyle name="40% - Accent4 5" xfId="1239"/>
    <cellStyle name="40% - Accent4 5 2" xfId="8726"/>
    <cellStyle name="40% - Accent4 5 2 2" xfId="14508"/>
    <cellStyle name="40% - Accent4 5 2 2 2" xfId="33283"/>
    <cellStyle name="40% - Accent4 5 2 3" xfId="20291"/>
    <cellStyle name="40% - Accent4 5 2 3 2" xfId="33284"/>
    <cellStyle name="40% - Accent4 5 2 4" xfId="33285"/>
    <cellStyle name="40% - Accent4 5 3" xfId="5835"/>
    <cellStyle name="40% - Accent4 5 3 2" xfId="33286"/>
    <cellStyle name="40% - Accent4 5 4" xfId="11617"/>
    <cellStyle name="40% - Accent4 5 4 2" xfId="33287"/>
    <cellStyle name="40% - Accent4 5 5" xfId="17400"/>
    <cellStyle name="40% - Accent4 5 5 2" xfId="33288"/>
    <cellStyle name="40% - Accent4 5 6" xfId="33289"/>
    <cellStyle name="40% - Accent4 6" xfId="5429"/>
    <cellStyle name="40% - Accent4 6 2" xfId="14103"/>
    <cellStyle name="40% - Accent4 6 2 2" xfId="33290"/>
    <cellStyle name="40% - Accent4 6 3" xfId="19886"/>
    <cellStyle name="40% - Accent4 6 3 2" xfId="33291"/>
    <cellStyle name="40% - Accent4 6 4" xfId="33292"/>
    <cellStyle name="40% - Accent4 7" xfId="8321"/>
    <cellStyle name="40% - Accent4 7 2" xfId="33293"/>
    <cellStyle name="40% - Accent4 8" xfId="2943"/>
    <cellStyle name="40% - Accent4 8 2" xfId="33294"/>
    <cellStyle name="40% - Accent4 9" xfId="11212"/>
    <cellStyle name="40% - Accent4 9 2" xfId="33295"/>
    <cellStyle name="40% - Accent5" xfId="829" builtinId="47" customBuiltin="1"/>
    <cellStyle name="40% - Accent5 10" xfId="16997"/>
    <cellStyle name="40% - Accent5 10 2" xfId="33296"/>
    <cellStyle name="40% - Accent5 11" xfId="33297"/>
    <cellStyle name="40% - Accent5 2" xfId="412"/>
    <cellStyle name="40% - Accent5 2 10" xfId="1258"/>
    <cellStyle name="40% - Accent5 2 10 2" xfId="8745"/>
    <cellStyle name="40% - Accent5 2 10 2 2" xfId="14527"/>
    <cellStyle name="40% - Accent5 2 10 2 2 2" xfId="33298"/>
    <cellStyle name="40% - Accent5 2 10 2 3" xfId="20310"/>
    <cellStyle name="40% - Accent5 2 10 2 3 2" xfId="33299"/>
    <cellStyle name="40% - Accent5 2 10 2 4" xfId="33300"/>
    <cellStyle name="40% - Accent5 2 10 3" xfId="5854"/>
    <cellStyle name="40% - Accent5 2 10 3 2" xfId="33301"/>
    <cellStyle name="40% - Accent5 2 10 4" xfId="11636"/>
    <cellStyle name="40% - Accent5 2 10 4 2" xfId="33302"/>
    <cellStyle name="40% - Accent5 2 10 5" xfId="17419"/>
    <cellStyle name="40% - Accent5 2 10 5 2" xfId="33303"/>
    <cellStyle name="40% - Accent5 2 10 6" xfId="33304"/>
    <cellStyle name="40% - Accent5 2 11" xfId="5042"/>
    <cellStyle name="40% - Accent5 2 11 2" xfId="13716"/>
    <cellStyle name="40% - Accent5 2 11 2 2" xfId="33305"/>
    <cellStyle name="40% - Accent5 2 11 3" xfId="19499"/>
    <cellStyle name="40% - Accent5 2 11 3 2" xfId="33306"/>
    <cellStyle name="40% - Accent5 2 11 4" xfId="33307"/>
    <cellStyle name="40% - Accent5 2 12" xfId="7934"/>
    <cellStyle name="40% - Accent5 2 12 2" xfId="33308"/>
    <cellStyle name="40% - Accent5 2 13" xfId="2962"/>
    <cellStyle name="40% - Accent5 2 13 2" xfId="33309"/>
    <cellStyle name="40% - Accent5 2 14" xfId="10825"/>
    <cellStyle name="40% - Accent5 2 14 2" xfId="33310"/>
    <cellStyle name="40% - Accent5 2 15" xfId="16608"/>
    <cellStyle name="40% - Accent5 2 15 2" xfId="33311"/>
    <cellStyle name="40% - Accent5 2 16" xfId="33312"/>
    <cellStyle name="40% - Accent5 2 2" xfId="413"/>
    <cellStyle name="40% - Accent5 2 2 10" xfId="5043"/>
    <cellStyle name="40% - Accent5 2 2 10 2" xfId="13717"/>
    <cellStyle name="40% - Accent5 2 2 10 2 2" xfId="33313"/>
    <cellStyle name="40% - Accent5 2 2 10 3" xfId="19500"/>
    <cellStyle name="40% - Accent5 2 2 10 3 2" xfId="33314"/>
    <cellStyle name="40% - Accent5 2 2 10 4" xfId="33315"/>
    <cellStyle name="40% - Accent5 2 2 11" xfId="7935"/>
    <cellStyle name="40% - Accent5 2 2 11 2" xfId="33316"/>
    <cellStyle name="40% - Accent5 2 2 12" xfId="3026"/>
    <cellStyle name="40% - Accent5 2 2 12 2" xfId="33317"/>
    <cellStyle name="40% - Accent5 2 2 13" xfId="10826"/>
    <cellStyle name="40% - Accent5 2 2 13 2" xfId="33318"/>
    <cellStyle name="40% - Accent5 2 2 14" xfId="16609"/>
    <cellStyle name="40% - Accent5 2 2 14 2" xfId="33319"/>
    <cellStyle name="40% - Accent5 2 2 15" xfId="33320"/>
    <cellStyle name="40% - Accent5 2 2 2" xfId="414"/>
    <cellStyle name="40% - Accent5 2 2 2 10" xfId="7936"/>
    <cellStyle name="40% - Accent5 2 2 2 10 2" xfId="33321"/>
    <cellStyle name="40% - Accent5 2 2 2 11" xfId="3027"/>
    <cellStyle name="40% - Accent5 2 2 2 11 2" xfId="33322"/>
    <cellStyle name="40% - Accent5 2 2 2 12" xfId="10827"/>
    <cellStyle name="40% - Accent5 2 2 2 12 2" xfId="33323"/>
    <cellStyle name="40% - Accent5 2 2 2 13" xfId="16610"/>
    <cellStyle name="40% - Accent5 2 2 2 13 2" xfId="33324"/>
    <cellStyle name="40% - Accent5 2 2 2 14" xfId="33325"/>
    <cellStyle name="40% - Accent5 2 2 2 2" xfId="415"/>
    <cellStyle name="40% - Accent5 2 2 2 2 10" xfId="10828"/>
    <cellStyle name="40% - Accent5 2 2 2 2 10 2" xfId="33326"/>
    <cellStyle name="40% - Accent5 2 2 2 2 11" xfId="16611"/>
    <cellStyle name="40% - Accent5 2 2 2 2 11 2" xfId="33327"/>
    <cellStyle name="40% - Accent5 2 2 2 2 12" xfId="33328"/>
    <cellStyle name="40% - Accent5 2 2 2 2 2" xfId="416"/>
    <cellStyle name="40% - Accent5 2 2 2 2 2 10" xfId="16612"/>
    <cellStyle name="40% - Accent5 2 2 2 2 2 10 2" xfId="33329"/>
    <cellStyle name="40% - Accent5 2 2 2 2 2 11" xfId="33330"/>
    <cellStyle name="40% - Accent5 2 2 2 2 2 2" xfId="417"/>
    <cellStyle name="40% - Accent5 2 2 2 2 2 2 2" xfId="2155"/>
    <cellStyle name="40% - Accent5 2 2 2 2 2 2 2 2" xfId="9641"/>
    <cellStyle name="40% - Accent5 2 2 2 2 2 2 2 2 2" xfId="15423"/>
    <cellStyle name="40% - Accent5 2 2 2 2 2 2 2 2 2 2" xfId="33331"/>
    <cellStyle name="40% - Accent5 2 2 2 2 2 2 2 2 3" xfId="21206"/>
    <cellStyle name="40% - Accent5 2 2 2 2 2 2 2 2 3 2" xfId="33332"/>
    <cellStyle name="40% - Accent5 2 2 2 2 2 2 2 2 4" xfId="33333"/>
    <cellStyle name="40% - Accent5 2 2 2 2 2 2 2 3" xfId="6750"/>
    <cellStyle name="40% - Accent5 2 2 2 2 2 2 2 3 2" xfId="33334"/>
    <cellStyle name="40% - Accent5 2 2 2 2 2 2 2 4" xfId="12532"/>
    <cellStyle name="40% - Accent5 2 2 2 2 2 2 2 4 2" xfId="33335"/>
    <cellStyle name="40% - Accent5 2 2 2 2 2 2 2 5" xfId="18315"/>
    <cellStyle name="40% - Accent5 2 2 2 2 2 2 2 5 2" xfId="33336"/>
    <cellStyle name="40% - Accent5 2 2 2 2 2 2 2 6" xfId="33337"/>
    <cellStyle name="40% - Accent5 2 2 2 2 2 2 3" xfId="5047"/>
    <cellStyle name="40% - Accent5 2 2 2 2 2 2 3 2" xfId="13721"/>
    <cellStyle name="40% - Accent5 2 2 2 2 2 2 3 2 2" xfId="33338"/>
    <cellStyle name="40% - Accent5 2 2 2 2 2 2 3 3" xfId="19504"/>
    <cellStyle name="40% - Accent5 2 2 2 2 2 2 3 3 2" xfId="33339"/>
    <cellStyle name="40% - Accent5 2 2 2 2 2 2 3 4" xfId="33340"/>
    <cellStyle name="40% - Accent5 2 2 2 2 2 2 4" xfId="7939"/>
    <cellStyle name="40% - Accent5 2 2 2 2 2 2 4 2" xfId="33341"/>
    <cellStyle name="40% - Accent5 2 2 2 2 2 2 5" xfId="3858"/>
    <cellStyle name="40% - Accent5 2 2 2 2 2 2 5 2" xfId="33342"/>
    <cellStyle name="40% - Accent5 2 2 2 2 2 2 6" xfId="10830"/>
    <cellStyle name="40% - Accent5 2 2 2 2 2 2 6 2" xfId="33343"/>
    <cellStyle name="40% - Accent5 2 2 2 2 2 2 7" xfId="16613"/>
    <cellStyle name="40% - Accent5 2 2 2 2 2 2 7 2" xfId="33344"/>
    <cellStyle name="40% - Accent5 2 2 2 2 2 2 8" xfId="33345"/>
    <cellStyle name="40% - Accent5 2 2 2 2 2 3" xfId="1078"/>
    <cellStyle name="40% - Accent5 2 2 2 2 2 3 2" xfId="2782"/>
    <cellStyle name="40% - Accent5 2 2 2 2 2 3 2 2" xfId="10268"/>
    <cellStyle name="40% - Accent5 2 2 2 2 2 3 2 2 2" xfId="16050"/>
    <cellStyle name="40% - Accent5 2 2 2 2 2 3 2 2 2 2" xfId="33346"/>
    <cellStyle name="40% - Accent5 2 2 2 2 2 3 2 2 3" xfId="21833"/>
    <cellStyle name="40% - Accent5 2 2 2 2 2 3 2 2 3 2" xfId="33347"/>
    <cellStyle name="40% - Accent5 2 2 2 2 2 3 2 2 4" xfId="33348"/>
    <cellStyle name="40% - Accent5 2 2 2 2 2 3 2 3" xfId="7377"/>
    <cellStyle name="40% - Accent5 2 2 2 2 2 3 2 3 2" xfId="33349"/>
    <cellStyle name="40% - Accent5 2 2 2 2 2 3 2 4" xfId="13159"/>
    <cellStyle name="40% - Accent5 2 2 2 2 2 3 2 4 2" xfId="33350"/>
    <cellStyle name="40% - Accent5 2 2 2 2 2 3 2 5" xfId="18942"/>
    <cellStyle name="40% - Accent5 2 2 2 2 2 3 2 5 2" xfId="33351"/>
    <cellStyle name="40% - Accent5 2 2 2 2 2 3 2 6" xfId="33352"/>
    <cellStyle name="40% - Accent5 2 2 2 2 2 3 3" xfId="5674"/>
    <cellStyle name="40% - Accent5 2 2 2 2 2 3 3 2" xfId="14348"/>
    <cellStyle name="40% - Accent5 2 2 2 2 2 3 3 2 2" xfId="33353"/>
    <cellStyle name="40% - Accent5 2 2 2 2 2 3 3 3" xfId="20131"/>
    <cellStyle name="40% - Accent5 2 2 2 2 2 3 3 3 2" xfId="33354"/>
    <cellStyle name="40% - Accent5 2 2 2 2 2 3 3 4" xfId="33355"/>
    <cellStyle name="40% - Accent5 2 2 2 2 2 3 4" xfId="8566"/>
    <cellStyle name="40% - Accent5 2 2 2 2 2 3 4 2" xfId="33356"/>
    <cellStyle name="40% - Accent5 2 2 2 2 2 3 5" xfId="4485"/>
    <cellStyle name="40% - Accent5 2 2 2 2 2 3 5 2" xfId="33357"/>
    <cellStyle name="40% - Accent5 2 2 2 2 2 3 6" xfId="11457"/>
    <cellStyle name="40% - Accent5 2 2 2 2 2 3 6 2" xfId="33358"/>
    <cellStyle name="40% - Accent5 2 2 2 2 2 3 7" xfId="17240"/>
    <cellStyle name="40% - Accent5 2 2 2 2 2 3 7 2" xfId="33359"/>
    <cellStyle name="40% - Accent5 2 2 2 2 2 3 8" xfId="33360"/>
    <cellStyle name="40% - Accent5 2 2 2 2 2 4" xfId="2154"/>
    <cellStyle name="40% - Accent5 2 2 2 2 2 4 2" xfId="6749"/>
    <cellStyle name="40% - Accent5 2 2 2 2 2 4 2 2" xfId="15422"/>
    <cellStyle name="40% - Accent5 2 2 2 2 2 4 2 2 2" xfId="33361"/>
    <cellStyle name="40% - Accent5 2 2 2 2 2 4 2 3" xfId="21205"/>
    <cellStyle name="40% - Accent5 2 2 2 2 2 4 2 3 2" xfId="33362"/>
    <cellStyle name="40% - Accent5 2 2 2 2 2 4 2 4" xfId="33363"/>
    <cellStyle name="40% - Accent5 2 2 2 2 2 4 3" xfId="9640"/>
    <cellStyle name="40% - Accent5 2 2 2 2 2 4 3 2" xfId="33364"/>
    <cellStyle name="40% - Accent5 2 2 2 2 2 4 4" xfId="3857"/>
    <cellStyle name="40% - Accent5 2 2 2 2 2 4 4 2" xfId="33365"/>
    <cellStyle name="40% - Accent5 2 2 2 2 2 4 5" xfId="12531"/>
    <cellStyle name="40% - Accent5 2 2 2 2 2 4 5 2" xfId="33366"/>
    <cellStyle name="40% - Accent5 2 2 2 2 2 4 6" xfId="18314"/>
    <cellStyle name="40% - Accent5 2 2 2 2 2 4 6 2" xfId="33367"/>
    <cellStyle name="40% - Accent5 2 2 2 2 2 4 7" xfId="33368"/>
    <cellStyle name="40% - Accent5 2 2 2 2 2 5" xfId="1564"/>
    <cellStyle name="40% - Accent5 2 2 2 2 2 5 2" xfId="9050"/>
    <cellStyle name="40% - Accent5 2 2 2 2 2 5 2 2" xfId="14832"/>
    <cellStyle name="40% - Accent5 2 2 2 2 2 5 2 2 2" xfId="33369"/>
    <cellStyle name="40% - Accent5 2 2 2 2 2 5 2 3" xfId="20615"/>
    <cellStyle name="40% - Accent5 2 2 2 2 2 5 2 3 2" xfId="33370"/>
    <cellStyle name="40% - Accent5 2 2 2 2 2 5 2 4" xfId="33371"/>
    <cellStyle name="40% - Accent5 2 2 2 2 2 5 3" xfId="6159"/>
    <cellStyle name="40% - Accent5 2 2 2 2 2 5 3 2" xfId="33372"/>
    <cellStyle name="40% - Accent5 2 2 2 2 2 5 4" xfId="11941"/>
    <cellStyle name="40% - Accent5 2 2 2 2 2 5 4 2" xfId="33373"/>
    <cellStyle name="40% - Accent5 2 2 2 2 2 5 5" xfId="17724"/>
    <cellStyle name="40% - Accent5 2 2 2 2 2 5 5 2" xfId="33374"/>
    <cellStyle name="40% - Accent5 2 2 2 2 2 5 6" xfId="33375"/>
    <cellStyle name="40% - Accent5 2 2 2 2 2 6" xfId="5046"/>
    <cellStyle name="40% - Accent5 2 2 2 2 2 6 2" xfId="13720"/>
    <cellStyle name="40% - Accent5 2 2 2 2 2 6 2 2" xfId="33376"/>
    <cellStyle name="40% - Accent5 2 2 2 2 2 6 3" xfId="19503"/>
    <cellStyle name="40% - Accent5 2 2 2 2 2 6 3 2" xfId="33377"/>
    <cellStyle name="40% - Accent5 2 2 2 2 2 6 4" xfId="33378"/>
    <cellStyle name="40% - Accent5 2 2 2 2 2 7" xfId="7938"/>
    <cellStyle name="40% - Accent5 2 2 2 2 2 7 2" xfId="33379"/>
    <cellStyle name="40% - Accent5 2 2 2 2 2 8" xfId="3267"/>
    <cellStyle name="40% - Accent5 2 2 2 2 2 8 2" xfId="33380"/>
    <cellStyle name="40% - Accent5 2 2 2 2 2 9" xfId="10829"/>
    <cellStyle name="40% - Accent5 2 2 2 2 2 9 2" xfId="33381"/>
    <cellStyle name="40% - Accent5 2 2 2 2 3" xfId="418"/>
    <cellStyle name="40% - Accent5 2 2 2 2 3 2" xfId="2156"/>
    <cellStyle name="40% - Accent5 2 2 2 2 3 2 2" xfId="9642"/>
    <cellStyle name="40% - Accent5 2 2 2 2 3 2 2 2" xfId="15424"/>
    <cellStyle name="40% - Accent5 2 2 2 2 3 2 2 2 2" xfId="33382"/>
    <cellStyle name="40% - Accent5 2 2 2 2 3 2 2 3" xfId="21207"/>
    <cellStyle name="40% - Accent5 2 2 2 2 3 2 2 3 2" xfId="33383"/>
    <cellStyle name="40% - Accent5 2 2 2 2 3 2 2 4" xfId="33384"/>
    <cellStyle name="40% - Accent5 2 2 2 2 3 2 3" xfId="6751"/>
    <cellStyle name="40% - Accent5 2 2 2 2 3 2 3 2" xfId="33385"/>
    <cellStyle name="40% - Accent5 2 2 2 2 3 2 4" xfId="12533"/>
    <cellStyle name="40% - Accent5 2 2 2 2 3 2 4 2" xfId="33386"/>
    <cellStyle name="40% - Accent5 2 2 2 2 3 2 5" xfId="18316"/>
    <cellStyle name="40% - Accent5 2 2 2 2 3 2 5 2" xfId="33387"/>
    <cellStyle name="40% - Accent5 2 2 2 2 3 2 6" xfId="33388"/>
    <cellStyle name="40% - Accent5 2 2 2 2 3 3" xfId="5048"/>
    <cellStyle name="40% - Accent5 2 2 2 2 3 3 2" xfId="13722"/>
    <cellStyle name="40% - Accent5 2 2 2 2 3 3 2 2" xfId="33389"/>
    <cellStyle name="40% - Accent5 2 2 2 2 3 3 3" xfId="19505"/>
    <cellStyle name="40% - Accent5 2 2 2 2 3 3 3 2" xfId="33390"/>
    <cellStyle name="40% - Accent5 2 2 2 2 3 3 4" xfId="33391"/>
    <cellStyle name="40% - Accent5 2 2 2 2 3 4" xfId="7940"/>
    <cellStyle name="40% - Accent5 2 2 2 2 3 4 2" xfId="33392"/>
    <cellStyle name="40% - Accent5 2 2 2 2 3 5" xfId="3859"/>
    <cellStyle name="40% - Accent5 2 2 2 2 3 5 2" xfId="33393"/>
    <cellStyle name="40% - Accent5 2 2 2 2 3 6" xfId="10831"/>
    <cellStyle name="40% - Accent5 2 2 2 2 3 6 2" xfId="33394"/>
    <cellStyle name="40% - Accent5 2 2 2 2 3 7" xfId="16614"/>
    <cellStyle name="40% - Accent5 2 2 2 2 3 7 2" xfId="33395"/>
    <cellStyle name="40% - Accent5 2 2 2 2 3 8" xfId="33396"/>
    <cellStyle name="40% - Accent5 2 2 2 2 4" xfId="1077"/>
    <cellStyle name="40% - Accent5 2 2 2 2 4 2" xfId="2781"/>
    <cellStyle name="40% - Accent5 2 2 2 2 4 2 2" xfId="10267"/>
    <cellStyle name="40% - Accent5 2 2 2 2 4 2 2 2" xfId="16049"/>
    <cellStyle name="40% - Accent5 2 2 2 2 4 2 2 2 2" xfId="33397"/>
    <cellStyle name="40% - Accent5 2 2 2 2 4 2 2 3" xfId="21832"/>
    <cellStyle name="40% - Accent5 2 2 2 2 4 2 2 3 2" xfId="33398"/>
    <cellStyle name="40% - Accent5 2 2 2 2 4 2 2 4" xfId="33399"/>
    <cellStyle name="40% - Accent5 2 2 2 2 4 2 3" xfId="7376"/>
    <cellStyle name="40% - Accent5 2 2 2 2 4 2 3 2" xfId="33400"/>
    <cellStyle name="40% - Accent5 2 2 2 2 4 2 4" xfId="13158"/>
    <cellStyle name="40% - Accent5 2 2 2 2 4 2 4 2" xfId="33401"/>
    <cellStyle name="40% - Accent5 2 2 2 2 4 2 5" xfId="18941"/>
    <cellStyle name="40% - Accent5 2 2 2 2 4 2 5 2" xfId="33402"/>
    <cellStyle name="40% - Accent5 2 2 2 2 4 2 6" xfId="33403"/>
    <cellStyle name="40% - Accent5 2 2 2 2 4 3" xfId="5673"/>
    <cellStyle name="40% - Accent5 2 2 2 2 4 3 2" xfId="14347"/>
    <cellStyle name="40% - Accent5 2 2 2 2 4 3 2 2" xfId="33404"/>
    <cellStyle name="40% - Accent5 2 2 2 2 4 3 3" xfId="20130"/>
    <cellStyle name="40% - Accent5 2 2 2 2 4 3 3 2" xfId="33405"/>
    <cellStyle name="40% - Accent5 2 2 2 2 4 3 4" xfId="33406"/>
    <cellStyle name="40% - Accent5 2 2 2 2 4 4" xfId="8565"/>
    <cellStyle name="40% - Accent5 2 2 2 2 4 4 2" xfId="33407"/>
    <cellStyle name="40% - Accent5 2 2 2 2 4 5" xfId="4484"/>
    <cellStyle name="40% - Accent5 2 2 2 2 4 5 2" xfId="33408"/>
    <cellStyle name="40% - Accent5 2 2 2 2 4 6" xfId="11456"/>
    <cellStyle name="40% - Accent5 2 2 2 2 4 6 2" xfId="33409"/>
    <cellStyle name="40% - Accent5 2 2 2 2 4 7" xfId="17239"/>
    <cellStyle name="40% - Accent5 2 2 2 2 4 7 2" xfId="33410"/>
    <cellStyle name="40% - Accent5 2 2 2 2 4 8" xfId="33411"/>
    <cellStyle name="40% - Accent5 2 2 2 2 5" xfId="2153"/>
    <cellStyle name="40% - Accent5 2 2 2 2 5 2" xfId="6748"/>
    <cellStyle name="40% - Accent5 2 2 2 2 5 2 2" xfId="15421"/>
    <cellStyle name="40% - Accent5 2 2 2 2 5 2 2 2" xfId="33412"/>
    <cellStyle name="40% - Accent5 2 2 2 2 5 2 3" xfId="21204"/>
    <cellStyle name="40% - Accent5 2 2 2 2 5 2 3 2" xfId="33413"/>
    <cellStyle name="40% - Accent5 2 2 2 2 5 2 4" xfId="33414"/>
    <cellStyle name="40% - Accent5 2 2 2 2 5 3" xfId="9639"/>
    <cellStyle name="40% - Accent5 2 2 2 2 5 3 2" xfId="33415"/>
    <cellStyle name="40% - Accent5 2 2 2 2 5 4" xfId="3856"/>
    <cellStyle name="40% - Accent5 2 2 2 2 5 4 2" xfId="33416"/>
    <cellStyle name="40% - Accent5 2 2 2 2 5 5" xfId="12530"/>
    <cellStyle name="40% - Accent5 2 2 2 2 5 5 2" xfId="33417"/>
    <cellStyle name="40% - Accent5 2 2 2 2 5 6" xfId="18313"/>
    <cellStyle name="40% - Accent5 2 2 2 2 5 6 2" xfId="33418"/>
    <cellStyle name="40% - Accent5 2 2 2 2 5 7" xfId="33419"/>
    <cellStyle name="40% - Accent5 2 2 2 2 6" xfId="1563"/>
    <cellStyle name="40% - Accent5 2 2 2 2 6 2" xfId="9049"/>
    <cellStyle name="40% - Accent5 2 2 2 2 6 2 2" xfId="14831"/>
    <cellStyle name="40% - Accent5 2 2 2 2 6 2 2 2" xfId="33420"/>
    <cellStyle name="40% - Accent5 2 2 2 2 6 2 3" xfId="20614"/>
    <cellStyle name="40% - Accent5 2 2 2 2 6 2 3 2" xfId="33421"/>
    <cellStyle name="40% - Accent5 2 2 2 2 6 2 4" xfId="33422"/>
    <cellStyle name="40% - Accent5 2 2 2 2 6 3" xfId="6158"/>
    <cellStyle name="40% - Accent5 2 2 2 2 6 3 2" xfId="33423"/>
    <cellStyle name="40% - Accent5 2 2 2 2 6 4" xfId="11940"/>
    <cellStyle name="40% - Accent5 2 2 2 2 6 4 2" xfId="33424"/>
    <cellStyle name="40% - Accent5 2 2 2 2 6 5" xfId="17723"/>
    <cellStyle name="40% - Accent5 2 2 2 2 6 5 2" xfId="33425"/>
    <cellStyle name="40% - Accent5 2 2 2 2 6 6" xfId="33426"/>
    <cellStyle name="40% - Accent5 2 2 2 2 7" xfId="5045"/>
    <cellStyle name="40% - Accent5 2 2 2 2 7 2" xfId="13719"/>
    <cellStyle name="40% - Accent5 2 2 2 2 7 2 2" xfId="33427"/>
    <cellStyle name="40% - Accent5 2 2 2 2 7 3" xfId="19502"/>
    <cellStyle name="40% - Accent5 2 2 2 2 7 3 2" xfId="33428"/>
    <cellStyle name="40% - Accent5 2 2 2 2 7 4" xfId="33429"/>
    <cellStyle name="40% - Accent5 2 2 2 2 8" xfId="7937"/>
    <cellStyle name="40% - Accent5 2 2 2 2 8 2" xfId="33430"/>
    <cellStyle name="40% - Accent5 2 2 2 2 9" xfId="3266"/>
    <cellStyle name="40% - Accent5 2 2 2 2 9 2" xfId="33431"/>
    <cellStyle name="40% - Accent5 2 2 2 3" xfId="419"/>
    <cellStyle name="40% - Accent5 2 2 2 3 10" xfId="16615"/>
    <cellStyle name="40% - Accent5 2 2 2 3 10 2" xfId="33432"/>
    <cellStyle name="40% - Accent5 2 2 2 3 11" xfId="33433"/>
    <cellStyle name="40% - Accent5 2 2 2 3 2" xfId="420"/>
    <cellStyle name="40% - Accent5 2 2 2 3 2 2" xfId="2158"/>
    <cellStyle name="40% - Accent5 2 2 2 3 2 2 2" xfId="9644"/>
    <cellStyle name="40% - Accent5 2 2 2 3 2 2 2 2" xfId="15426"/>
    <cellStyle name="40% - Accent5 2 2 2 3 2 2 2 2 2" xfId="33434"/>
    <cellStyle name="40% - Accent5 2 2 2 3 2 2 2 3" xfId="21209"/>
    <cellStyle name="40% - Accent5 2 2 2 3 2 2 2 3 2" xfId="33435"/>
    <cellStyle name="40% - Accent5 2 2 2 3 2 2 2 4" xfId="33436"/>
    <cellStyle name="40% - Accent5 2 2 2 3 2 2 3" xfId="6753"/>
    <cellStyle name="40% - Accent5 2 2 2 3 2 2 3 2" xfId="33437"/>
    <cellStyle name="40% - Accent5 2 2 2 3 2 2 4" xfId="12535"/>
    <cellStyle name="40% - Accent5 2 2 2 3 2 2 4 2" xfId="33438"/>
    <cellStyle name="40% - Accent5 2 2 2 3 2 2 5" xfId="18318"/>
    <cellStyle name="40% - Accent5 2 2 2 3 2 2 5 2" xfId="33439"/>
    <cellStyle name="40% - Accent5 2 2 2 3 2 2 6" xfId="33440"/>
    <cellStyle name="40% - Accent5 2 2 2 3 2 3" xfId="5050"/>
    <cellStyle name="40% - Accent5 2 2 2 3 2 3 2" xfId="13724"/>
    <cellStyle name="40% - Accent5 2 2 2 3 2 3 2 2" xfId="33441"/>
    <cellStyle name="40% - Accent5 2 2 2 3 2 3 3" xfId="19507"/>
    <cellStyle name="40% - Accent5 2 2 2 3 2 3 3 2" xfId="33442"/>
    <cellStyle name="40% - Accent5 2 2 2 3 2 3 4" xfId="33443"/>
    <cellStyle name="40% - Accent5 2 2 2 3 2 4" xfId="7942"/>
    <cellStyle name="40% - Accent5 2 2 2 3 2 4 2" xfId="33444"/>
    <cellStyle name="40% - Accent5 2 2 2 3 2 5" xfId="3861"/>
    <cellStyle name="40% - Accent5 2 2 2 3 2 5 2" xfId="33445"/>
    <cellStyle name="40% - Accent5 2 2 2 3 2 6" xfId="10833"/>
    <cellStyle name="40% - Accent5 2 2 2 3 2 6 2" xfId="33446"/>
    <cellStyle name="40% - Accent5 2 2 2 3 2 7" xfId="16616"/>
    <cellStyle name="40% - Accent5 2 2 2 3 2 7 2" xfId="33447"/>
    <cellStyle name="40% - Accent5 2 2 2 3 2 8" xfId="33448"/>
    <cellStyle name="40% - Accent5 2 2 2 3 3" xfId="1079"/>
    <cellStyle name="40% - Accent5 2 2 2 3 3 2" xfId="2783"/>
    <cellStyle name="40% - Accent5 2 2 2 3 3 2 2" xfId="10269"/>
    <cellStyle name="40% - Accent5 2 2 2 3 3 2 2 2" xfId="16051"/>
    <cellStyle name="40% - Accent5 2 2 2 3 3 2 2 2 2" xfId="33449"/>
    <cellStyle name="40% - Accent5 2 2 2 3 3 2 2 3" xfId="21834"/>
    <cellStyle name="40% - Accent5 2 2 2 3 3 2 2 3 2" xfId="33450"/>
    <cellStyle name="40% - Accent5 2 2 2 3 3 2 2 4" xfId="33451"/>
    <cellStyle name="40% - Accent5 2 2 2 3 3 2 3" xfId="7378"/>
    <cellStyle name="40% - Accent5 2 2 2 3 3 2 3 2" xfId="33452"/>
    <cellStyle name="40% - Accent5 2 2 2 3 3 2 4" xfId="13160"/>
    <cellStyle name="40% - Accent5 2 2 2 3 3 2 4 2" xfId="33453"/>
    <cellStyle name="40% - Accent5 2 2 2 3 3 2 5" xfId="18943"/>
    <cellStyle name="40% - Accent5 2 2 2 3 3 2 5 2" xfId="33454"/>
    <cellStyle name="40% - Accent5 2 2 2 3 3 2 6" xfId="33455"/>
    <cellStyle name="40% - Accent5 2 2 2 3 3 3" xfId="5675"/>
    <cellStyle name="40% - Accent5 2 2 2 3 3 3 2" xfId="14349"/>
    <cellStyle name="40% - Accent5 2 2 2 3 3 3 2 2" xfId="33456"/>
    <cellStyle name="40% - Accent5 2 2 2 3 3 3 3" xfId="20132"/>
    <cellStyle name="40% - Accent5 2 2 2 3 3 3 3 2" xfId="33457"/>
    <cellStyle name="40% - Accent5 2 2 2 3 3 3 4" xfId="33458"/>
    <cellStyle name="40% - Accent5 2 2 2 3 3 4" xfId="8567"/>
    <cellStyle name="40% - Accent5 2 2 2 3 3 4 2" xfId="33459"/>
    <cellStyle name="40% - Accent5 2 2 2 3 3 5" xfId="4486"/>
    <cellStyle name="40% - Accent5 2 2 2 3 3 5 2" xfId="33460"/>
    <cellStyle name="40% - Accent5 2 2 2 3 3 6" xfId="11458"/>
    <cellStyle name="40% - Accent5 2 2 2 3 3 6 2" xfId="33461"/>
    <cellStyle name="40% - Accent5 2 2 2 3 3 7" xfId="17241"/>
    <cellStyle name="40% - Accent5 2 2 2 3 3 7 2" xfId="33462"/>
    <cellStyle name="40% - Accent5 2 2 2 3 3 8" xfId="33463"/>
    <cellStyle name="40% - Accent5 2 2 2 3 4" xfId="2157"/>
    <cellStyle name="40% - Accent5 2 2 2 3 4 2" xfId="6752"/>
    <cellStyle name="40% - Accent5 2 2 2 3 4 2 2" xfId="15425"/>
    <cellStyle name="40% - Accent5 2 2 2 3 4 2 2 2" xfId="33464"/>
    <cellStyle name="40% - Accent5 2 2 2 3 4 2 3" xfId="21208"/>
    <cellStyle name="40% - Accent5 2 2 2 3 4 2 3 2" xfId="33465"/>
    <cellStyle name="40% - Accent5 2 2 2 3 4 2 4" xfId="33466"/>
    <cellStyle name="40% - Accent5 2 2 2 3 4 3" xfId="9643"/>
    <cellStyle name="40% - Accent5 2 2 2 3 4 3 2" xfId="33467"/>
    <cellStyle name="40% - Accent5 2 2 2 3 4 4" xfId="3860"/>
    <cellStyle name="40% - Accent5 2 2 2 3 4 4 2" xfId="33468"/>
    <cellStyle name="40% - Accent5 2 2 2 3 4 5" xfId="12534"/>
    <cellStyle name="40% - Accent5 2 2 2 3 4 5 2" xfId="33469"/>
    <cellStyle name="40% - Accent5 2 2 2 3 4 6" xfId="18317"/>
    <cellStyle name="40% - Accent5 2 2 2 3 4 6 2" xfId="33470"/>
    <cellStyle name="40% - Accent5 2 2 2 3 4 7" xfId="33471"/>
    <cellStyle name="40% - Accent5 2 2 2 3 5" xfId="1565"/>
    <cellStyle name="40% - Accent5 2 2 2 3 5 2" xfId="9051"/>
    <cellStyle name="40% - Accent5 2 2 2 3 5 2 2" xfId="14833"/>
    <cellStyle name="40% - Accent5 2 2 2 3 5 2 2 2" xfId="33472"/>
    <cellStyle name="40% - Accent5 2 2 2 3 5 2 3" xfId="20616"/>
    <cellStyle name="40% - Accent5 2 2 2 3 5 2 3 2" xfId="33473"/>
    <cellStyle name="40% - Accent5 2 2 2 3 5 2 4" xfId="33474"/>
    <cellStyle name="40% - Accent5 2 2 2 3 5 3" xfId="6160"/>
    <cellStyle name="40% - Accent5 2 2 2 3 5 3 2" xfId="33475"/>
    <cellStyle name="40% - Accent5 2 2 2 3 5 4" xfId="11942"/>
    <cellStyle name="40% - Accent5 2 2 2 3 5 4 2" xfId="33476"/>
    <cellStyle name="40% - Accent5 2 2 2 3 5 5" xfId="17725"/>
    <cellStyle name="40% - Accent5 2 2 2 3 5 5 2" xfId="33477"/>
    <cellStyle name="40% - Accent5 2 2 2 3 5 6" xfId="33478"/>
    <cellStyle name="40% - Accent5 2 2 2 3 6" xfId="5049"/>
    <cellStyle name="40% - Accent5 2 2 2 3 6 2" xfId="13723"/>
    <cellStyle name="40% - Accent5 2 2 2 3 6 2 2" xfId="33479"/>
    <cellStyle name="40% - Accent5 2 2 2 3 6 3" xfId="19506"/>
    <cellStyle name="40% - Accent5 2 2 2 3 6 3 2" xfId="33480"/>
    <cellStyle name="40% - Accent5 2 2 2 3 6 4" xfId="33481"/>
    <cellStyle name="40% - Accent5 2 2 2 3 7" xfId="7941"/>
    <cellStyle name="40% - Accent5 2 2 2 3 7 2" xfId="33482"/>
    <cellStyle name="40% - Accent5 2 2 2 3 8" xfId="3268"/>
    <cellStyle name="40% - Accent5 2 2 2 3 8 2" xfId="33483"/>
    <cellStyle name="40% - Accent5 2 2 2 3 9" xfId="10832"/>
    <cellStyle name="40% - Accent5 2 2 2 3 9 2" xfId="33484"/>
    <cellStyle name="40% - Accent5 2 2 2 4" xfId="421"/>
    <cellStyle name="40% - Accent5 2 2 2 4 10" xfId="16617"/>
    <cellStyle name="40% - Accent5 2 2 2 4 10 2" xfId="33485"/>
    <cellStyle name="40% - Accent5 2 2 2 4 11" xfId="33486"/>
    <cellStyle name="40% - Accent5 2 2 2 4 2" xfId="422"/>
    <cellStyle name="40% - Accent5 2 2 2 4 2 2" xfId="2160"/>
    <cellStyle name="40% - Accent5 2 2 2 4 2 2 2" xfId="9646"/>
    <cellStyle name="40% - Accent5 2 2 2 4 2 2 2 2" xfId="15428"/>
    <cellStyle name="40% - Accent5 2 2 2 4 2 2 2 2 2" xfId="33487"/>
    <cellStyle name="40% - Accent5 2 2 2 4 2 2 2 3" xfId="21211"/>
    <cellStyle name="40% - Accent5 2 2 2 4 2 2 2 3 2" xfId="33488"/>
    <cellStyle name="40% - Accent5 2 2 2 4 2 2 2 4" xfId="33489"/>
    <cellStyle name="40% - Accent5 2 2 2 4 2 2 3" xfId="6755"/>
    <cellStyle name="40% - Accent5 2 2 2 4 2 2 3 2" xfId="33490"/>
    <cellStyle name="40% - Accent5 2 2 2 4 2 2 4" xfId="12537"/>
    <cellStyle name="40% - Accent5 2 2 2 4 2 2 4 2" xfId="33491"/>
    <cellStyle name="40% - Accent5 2 2 2 4 2 2 5" xfId="18320"/>
    <cellStyle name="40% - Accent5 2 2 2 4 2 2 5 2" xfId="33492"/>
    <cellStyle name="40% - Accent5 2 2 2 4 2 2 6" xfId="33493"/>
    <cellStyle name="40% - Accent5 2 2 2 4 2 3" xfId="5052"/>
    <cellStyle name="40% - Accent5 2 2 2 4 2 3 2" xfId="13726"/>
    <cellStyle name="40% - Accent5 2 2 2 4 2 3 2 2" xfId="33494"/>
    <cellStyle name="40% - Accent5 2 2 2 4 2 3 3" xfId="19509"/>
    <cellStyle name="40% - Accent5 2 2 2 4 2 3 3 2" xfId="33495"/>
    <cellStyle name="40% - Accent5 2 2 2 4 2 3 4" xfId="33496"/>
    <cellStyle name="40% - Accent5 2 2 2 4 2 4" xfId="7944"/>
    <cellStyle name="40% - Accent5 2 2 2 4 2 4 2" xfId="33497"/>
    <cellStyle name="40% - Accent5 2 2 2 4 2 5" xfId="3863"/>
    <cellStyle name="40% - Accent5 2 2 2 4 2 5 2" xfId="33498"/>
    <cellStyle name="40% - Accent5 2 2 2 4 2 6" xfId="10835"/>
    <cellStyle name="40% - Accent5 2 2 2 4 2 6 2" xfId="33499"/>
    <cellStyle name="40% - Accent5 2 2 2 4 2 7" xfId="16618"/>
    <cellStyle name="40% - Accent5 2 2 2 4 2 7 2" xfId="33500"/>
    <cellStyle name="40% - Accent5 2 2 2 4 2 8" xfId="33501"/>
    <cellStyle name="40% - Accent5 2 2 2 4 3" xfId="1080"/>
    <cellStyle name="40% - Accent5 2 2 2 4 3 2" xfId="2784"/>
    <cellStyle name="40% - Accent5 2 2 2 4 3 2 2" xfId="10270"/>
    <cellStyle name="40% - Accent5 2 2 2 4 3 2 2 2" xfId="16052"/>
    <cellStyle name="40% - Accent5 2 2 2 4 3 2 2 2 2" xfId="33502"/>
    <cellStyle name="40% - Accent5 2 2 2 4 3 2 2 3" xfId="21835"/>
    <cellStyle name="40% - Accent5 2 2 2 4 3 2 2 3 2" xfId="33503"/>
    <cellStyle name="40% - Accent5 2 2 2 4 3 2 2 4" xfId="33504"/>
    <cellStyle name="40% - Accent5 2 2 2 4 3 2 3" xfId="7379"/>
    <cellStyle name="40% - Accent5 2 2 2 4 3 2 3 2" xfId="33505"/>
    <cellStyle name="40% - Accent5 2 2 2 4 3 2 4" xfId="13161"/>
    <cellStyle name="40% - Accent5 2 2 2 4 3 2 4 2" xfId="33506"/>
    <cellStyle name="40% - Accent5 2 2 2 4 3 2 5" xfId="18944"/>
    <cellStyle name="40% - Accent5 2 2 2 4 3 2 5 2" xfId="33507"/>
    <cellStyle name="40% - Accent5 2 2 2 4 3 2 6" xfId="33508"/>
    <cellStyle name="40% - Accent5 2 2 2 4 3 3" xfId="5676"/>
    <cellStyle name="40% - Accent5 2 2 2 4 3 3 2" xfId="14350"/>
    <cellStyle name="40% - Accent5 2 2 2 4 3 3 2 2" xfId="33509"/>
    <cellStyle name="40% - Accent5 2 2 2 4 3 3 3" xfId="20133"/>
    <cellStyle name="40% - Accent5 2 2 2 4 3 3 3 2" xfId="33510"/>
    <cellStyle name="40% - Accent5 2 2 2 4 3 3 4" xfId="33511"/>
    <cellStyle name="40% - Accent5 2 2 2 4 3 4" xfId="8568"/>
    <cellStyle name="40% - Accent5 2 2 2 4 3 4 2" xfId="33512"/>
    <cellStyle name="40% - Accent5 2 2 2 4 3 5" xfId="4487"/>
    <cellStyle name="40% - Accent5 2 2 2 4 3 5 2" xfId="33513"/>
    <cellStyle name="40% - Accent5 2 2 2 4 3 6" xfId="11459"/>
    <cellStyle name="40% - Accent5 2 2 2 4 3 6 2" xfId="33514"/>
    <cellStyle name="40% - Accent5 2 2 2 4 3 7" xfId="17242"/>
    <cellStyle name="40% - Accent5 2 2 2 4 3 7 2" xfId="33515"/>
    <cellStyle name="40% - Accent5 2 2 2 4 3 8" xfId="33516"/>
    <cellStyle name="40% - Accent5 2 2 2 4 4" xfId="2159"/>
    <cellStyle name="40% - Accent5 2 2 2 4 4 2" xfId="6754"/>
    <cellStyle name="40% - Accent5 2 2 2 4 4 2 2" xfId="15427"/>
    <cellStyle name="40% - Accent5 2 2 2 4 4 2 2 2" xfId="33517"/>
    <cellStyle name="40% - Accent5 2 2 2 4 4 2 3" xfId="21210"/>
    <cellStyle name="40% - Accent5 2 2 2 4 4 2 3 2" xfId="33518"/>
    <cellStyle name="40% - Accent5 2 2 2 4 4 2 4" xfId="33519"/>
    <cellStyle name="40% - Accent5 2 2 2 4 4 3" xfId="9645"/>
    <cellStyle name="40% - Accent5 2 2 2 4 4 3 2" xfId="33520"/>
    <cellStyle name="40% - Accent5 2 2 2 4 4 4" xfId="3862"/>
    <cellStyle name="40% - Accent5 2 2 2 4 4 4 2" xfId="33521"/>
    <cellStyle name="40% - Accent5 2 2 2 4 4 5" xfId="12536"/>
    <cellStyle name="40% - Accent5 2 2 2 4 4 5 2" xfId="33522"/>
    <cellStyle name="40% - Accent5 2 2 2 4 4 6" xfId="18319"/>
    <cellStyle name="40% - Accent5 2 2 2 4 4 6 2" xfId="33523"/>
    <cellStyle name="40% - Accent5 2 2 2 4 4 7" xfId="33524"/>
    <cellStyle name="40% - Accent5 2 2 2 4 5" xfId="1566"/>
    <cellStyle name="40% - Accent5 2 2 2 4 5 2" xfId="9052"/>
    <cellStyle name="40% - Accent5 2 2 2 4 5 2 2" xfId="14834"/>
    <cellStyle name="40% - Accent5 2 2 2 4 5 2 2 2" xfId="33525"/>
    <cellStyle name="40% - Accent5 2 2 2 4 5 2 3" xfId="20617"/>
    <cellStyle name="40% - Accent5 2 2 2 4 5 2 3 2" xfId="33526"/>
    <cellStyle name="40% - Accent5 2 2 2 4 5 2 4" xfId="33527"/>
    <cellStyle name="40% - Accent5 2 2 2 4 5 3" xfId="6161"/>
    <cellStyle name="40% - Accent5 2 2 2 4 5 3 2" xfId="33528"/>
    <cellStyle name="40% - Accent5 2 2 2 4 5 4" xfId="11943"/>
    <cellStyle name="40% - Accent5 2 2 2 4 5 4 2" xfId="33529"/>
    <cellStyle name="40% - Accent5 2 2 2 4 5 5" xfId="17726"/>
    <cellStyle name="40% - Accent5 2 2 2 4 5 5 2" xfId="33530"/>
    <cellStyle name="40% - Accent5 2 2 2 4 5 6" xfId="33531"/>
    <cellStyle name="40% - Accent5 2 2 2 4 6" xfId="5051"/>
    <cellStyle name="40% - Accent5 2 2 2 4 6 2" xfId="13725"/>
    <cellStyle name="40% - Accent5 2 2 2 4 6 2 2" xfId="33532"/>
    <cellStyle name="40% - Accent5 2 2 2 4 6 3" xfId="19508"/>
    <cellStyle name="40% - Accent5 2 2 2 4 6 3 2" xfId="33533"/>
    <cellStyle name="40% - Accent5 2 2 2 4 6 4" xfId="33534"/>
    <cellStyle name="40% - Accent5 2 2 2 4 7" xfId="7943"/>
    <cellStyle name="40% - Accent5 2 2 2 4 7 2" xfId="33535"/>
    <cellStyle name="40% - Accent5 2 2 2 4 8" xfId="3269"/>
    <cellStyle name="40% - Accent5 2 2 2 4 8 2" xfId="33536"/>
    <cellStyle name="40% - Accent5 2 2 2 4 9" xfId="10834"/>
    <cellStyle name="40% - Accent5 2 2 2 4 9 2" xfId="33537"/>
    <cellStyle name="40% - Accent5 2 2 2 5" xfId="423"/>
    <cellStyle name="40% - Accent5 2 2 2 5 2" xfId="2161"/>
    <cellStyle name="40% - Accent5 2 2 2 5 2 2" xfId="6756"/>
    <cellStyle name="40% - Accent5 2 2 2 5 2 2 2" xfId="15429"/>
    <cellStyle name="40% - Accent5 2 2 2 5 2 2 2 2" xfId="33538"/>
    <cellStyle name="40% - Accent5 2 2 2 5 2 2 3" xfId="21212"/>
    <cellStyle name="40% - Accent5 2 2 2 5 2 2 3 2" xfId="33539"/>
    <cellStyle name="40% - Accent5 2 2 2 5 2 2 4" xfId="33540"/>
    <cellStyle name="40% - Accent5 2 2 2 5 2 3" xfId="9647"/>
    <cellStyle name="40% - Accent5 2 2 2 5 2 3 2" xfId="33541"/>
    <cellStyle name="40% - Accent5 2 2 2 5 2 4" xfId="3864"/>
    <cellStyle name="40% - Accent5 2 2 2 5 2 4 2" xfId="33542"/>
    <cellStyle name="40% - Accent5 2 2 2 5 2 5" xfId="12538"/>
    <cellStyle name="40% - Accent5 2 2 2 5 2 5 2" xfId="33543"/>
    <cellStyle name="40% - Accent5 2 2 2 5 2 6" xfId="18321"/>
    <cellStyle name="40% - Accent5 2 2 2 5 2 6 2" xfId="33544"/>
    <cellStyle name="40% - Accent5 2 2 2 5 2 7" xfId="33545"/>
    <cellStyle name="40% - Accent5 2 2 2 5 3" xfId="1562"/>
    <cellStyle name="40% - Accent5 2 2 2 5 3 2" xfId="9048"/>
    <cellStyle name="40% - Accent5 2 2 2 5 3 2 2" xfId="14830"/>
    <cellStyle name="40% - Accent5 2 2 2 5 3 2 2 2" xfId="33546"/>
    <cellStyle name="40% - Accent5 2 2 2 5 3 2 3" xfId="20613"/>
    <cellStyle name="40% - Accent5 2 2 2 5 3 2 3 2" xfId="33547"/>
    <cellStyle name="40% - Accent5 2 2 2 5 3 2 4" xfId="33548"/>
    <cellStyle name="40% - Accent5 2 2 2 5 3 3" xfId="6157"/>
    <cellStyle name="40% - Accent5 2 2 2 5 3 3 2" xfId="33549"/>
    <cellStyle name="40% - Accent5 2 2 2 5 3 4" xfId="11939"/>
    <cellStyle name="40% - Accent5 2 2 2 5 3 4 2" xfId="33550"/>
    <cellStyle name="40% - Accent5 2 2 2 5 3 5" xfId="17722"/>
    <cellStyle name="40% - Accent5 2 2 2 5 3 5 2" xfId="33551"/>
    <cellStyle name="40% - Accent5 2 2 2 5 3 6" xfId="33552"/>
    <cellStyle name="40% - Accent5 2 2 2 5 4" xfId="5053"/>
    <cellStyle name="40% - Accent5 2 2 2 5 4 2" xfId="13727"/>
    <cellStyle name="40% - Accent5 2 2 2 5 4 2 2" xfId="33553"/>
    <cellStyle name="40% - Accent5 2 2 2 5 4 3" xfId="19510"/>
    <cellStyle name="40% - Accent5 2 2 2 5 4 3 2" xfId="33554"/>
    <cellStyle name="40% - Accent5 2 2 2 5 4 4" xfId="33555"/>
    <cellStyle name="40% - Accent5 2 2 2 5 5" xfId="7945"/>
    <cellStyle name="40% - Accent5 2 2 2 5 5 2" xfId="33556"/>
    <cellStyle name="40% - Accent5 2 2 2 5 6" xfId="3265"/>
    <cellStyle name="40% - Accent5 2 2 2 5 6 2" xfId="33557"/>
    <cellStyle name="40% - Accent5 2 2 2 5 7" xfId="10836"/>
    <cellStyle name="40% - Accent5 2 2 2 5 7 2" xfId="33558"/>
    <cellStyle name="40% - Accent5 2 2 2 5 8" xfId="16619"/>
    <cellStyle name="40% - Accent5 2 2 2 5 8 2" xfId="33559"/>
    <cellStyle name="40% - Accent5 2 2 2 5 9" xfId="33560"/>
    <cellStyle name="40% - Accent5 2 2 2 6" xfId="910"/>
    <cellStyle name="40% - Accent5 2 2 2 6 2" xfId="2616"/>
    <cellStyle name="40% - Accent5 2 2 2 6 2 2" xfId="10102"/>
    <cellStyle name="40% - Accent5 2 2 2 6 2 2 2" xfId="15884"/>
    <cellStyle name="40% - Accent5 2 2 2 6 2 2 2 2" xfId="33561"/>
    <cellStyle name="40% - Accent5 2 2 2 6 2 2 3" xfId="21667"/>
    <cellStyle name="40% - Accent5 2 2 2 6 2 2 3 2" xfId="33562"/>
    <cellStyle name="40% - Accent5 2 2 2 6 2 2 4" xfId="33563"/>
    <cellStyle name="40% - Accent5 2 2 2 6 2 3" xfId="7211"/>
    <cellStyle name="40% - Accent5 2 2 2 6 2 3 2" xfId="33564"/>
    <cellStyle name="40% - Accent5 2 2 2 6 2 4" xfId="12993"/>
    <cellStyle name="40% - Accent5 2 2 2 6 2 4 2" xfId="33565"/>
    <cellStyle name="40% - Accent5 2 2 2 6 2 5" xfId="18776"/>
    <cellStyle name="40% - Accent5 2 2 2 6 2 5 2" xfId="33566"/>
    <cellStyle name="40% - Accent5 2 2 2 6 2 6" xfId="33567"/>
    <cellStyle name="40% - Accent5 2 2 2 6 3" xfId="5508"/>
    <cellStyle name="40% - Accent5 2 2 2 6 3 2" xfId="14182"/>
    <cellStyle name="40% - Accent5 2 2 2 6 3 2 2" xfId="33568"/>
    <cellStyle name="40% - Accent5 2 2 2 6 3 3" xfId="19965"/>
    <cellStyle name="40% - Accent5 2 2 2 6 3 3 2" xfId="33569"/>
    <cellStyle name="40% - Accent5 2 2 2 6 3 4" xfId="33570"/>
    <cellStyle name="40% - Accent5 2 2 2 6 4" xfId="8400"/>
    <cellStyle name="40% - Accent5 2 2 2 6 4 2" xfId="33571"/>
    <cellStyle name="40% - Accent5 2 2 2 6 5" xfId="4319"/>
    <cellStyle name="40% - Accent5 2 2 2 6 5 2" xfId="33572"/>
    <cellStyle name="40% - Accent5 2 2 2 6 6" xfId="11291"/>
    <cellStyle name="40% - Accent5 2 2 2 6 6 2" xfId="33573"/>
    <cellStyle name="40% - Accent5 2 2 2 6 7" xfId="17074"/>
    <cellStyle name="40% - Accent5 2 2 2 6 7 2" xfId="33574"/>
    <cellStyle name="40% - Accent5 2 2 2 6 8" xfId="33575"/>
    <cellStyle name="40% - Accent5 2 2 2 7" xfId="2152"/>
    <cellStyle name="40% - Accent5 2 2 2 7 2" xfId="6747"/>
    <cellStyle name="40% - Accent5 2 2 2 7 2 2" xfId="15420"/>
    <cellStyle name="40% - Accent5 2 2 2 7 2 2 2" xfId="33576"/>
    <cellStyle name="40% - Accent5 2 2 2 7 2 3" xfId="21203"/>
    <cellStyle name="40% - Accent5 2 2 2 7 2 3 2" xfId="33577"/>
    <cellStyle name="40% - Accent5 2 2 2 7 2 4" xfId="33578"/>
    <cellStyle name="40% - Accent5 2 2 2 7 3" xfId="9638"/>
    <cellStyle name="40% - Accent5 2 2 2 7 3 2" xfId="33579"/>
    <cellStyle name="40% - Accent5 2 2 2 7 4" xfId="3855"/>
    <cellStyle name="40% - Accent5 2 2 2 7 4 2" xfId="33580"/>
    <cellStyle name="40% - Accent5 2 2 2 7 5" xfId="12529"/>
    <cellStyle name="40% - Accent5 2 2 2 7 5 2" xfId="33581"/>
    <cellStyle name="40% - Accent5 2 2 2 7 6" xfId="18312"/>
    <cellStyle name="40% - Accent5 2 2 2 7 6 2" xfId="33582"/>
    <cellStyle name="40% - Accent5 2 2 2 7 7" xfId="33583"/>
    <cellStyle name="40% - Accent5 2 2 2 8" xfId="1324"/>
    <cellStyle name="40% - Accent5 2 2 2 8 2" xfId="8810"/>
    <cellStyle name="40% - Accent5 2 2 2 8 2 2" xfId="14592"/>
    <cellStyle name="40% - Accent5 2 2 2 8 2 2 2" xfId="33584"/>
    <cellStyle name="40% - Accent5 2 2 2 8 2 3" xfId="20375"/>
    <cellStyle name="40% - Accent5 2 2 2 8 2 3 2" xfId="33585"/>
    <cellStyle name="40% - Accent5 2 2 2 8 2 4" xfId="33586"/>
    <cellStyle name="40% - Accent5 2 2 2 8 3" xfId="5919"/>
    <cellStyle name="40% - Accent5 2 2 2 8 3 2" xfId="33587"/>
    <cellStyle name="40% - Accent5 2 2 2 8 4" xfId="11701"/>
    <cellStyle name="40% - Accent5 2 2 2 8 4 2" xfId="33588"/>
    <cellStyle name="40% - Accent5 2 2 2 8 5" xfId="17484"/>
    <cellStyle name="40% - Accent5 2 2 2 8 5 2" xfId="33589"/>
    <cellStyle name="40% - Accent5 2 2 2 8 6" xfId="33590"/>
    <cellStyle name="40% - Accent5 2 2 2 9" xfId="5044"/>
    <cellStyle name="40% - Accent5 2 2 2 9 2" xfId="13718"/>
    <cellStyle name="40% - Accent5 2 2 2 9 2 2" xfId="33591"/>
    <cellStyle name="40% - Accent5 2 2 2 9 3" xfId="19501"/>
    <cellStyle name="40% - Accent5 2 2 2 9 3 2" xfId="33592"/>
    <cellStyle name="40% - Accent5 2 2 2 9 4" xfId="33593"/>
    <cellStyle name="40% - Accent5 2 2 3" xfId="424"/>
    <cellStyle name="40% - Accent5 2 2 3 10" xfId="10837"/>
    <cellStyle name="40% - Accent5 2 2 3 10 2" xfId="33594"/>
    <cellStyle name="40% - Accent5 2 2 3 11" xfId="16620"/>
    <cellStyle name="40% - Accent5 2 2 3 11 2" xfId="33595"/>
    <cellStyle name="40% - Accent5 2 2 3 12" xfId="33596"/>
    <cellStyle name="40% - Accent5 2 2 3 2" xfId="425"/>
    <cellStyle name="40% - Accent5 2 2 3 2 10" xfId="16621"/>
    <cellStyle name="40% - Accent5 2 2 3 2 10 2" xfId="33597"/>
    <cellStyle name="40% - Accent5 2 2 3 2 11" xfId="33598"/>
    <cellStyle name="40% - Accent5 2 2 3 2 2" xfId="426"/>
    <cellStyle name="40% - Accent5 2 2 3 2 2 2" xfId="2164"/>
    <cellStyle name="40% - Accent5 2 2 3 2 2 2 2" xfId="9650"/>
    <cellStyle name="40% - Accent5 2 2 3 2 2 2 2 2" xfId="15432"/>
    <cellStyle name="40% - Accent5 2 2 3 2 2 2 2 2 2" xfId="33599"/>
    <cellStyle name="40% - Accent5 2 2 3 2 2 2 2 3" xfId="21215"/>
    <cellStyle name="40% - Accent5 2 2 3 2 2 2 2 3 2" xfId="33600"/>
    <cellStyle name="40% - Accent5 2 2 3 2 2 2 2 4" xfId="33601"/>
    <cellStyle name="40% - Accent5 2 2 3 2 2 2 3" xfId="6759"/>
    <cellStyle name="40% - Accent5 2 2 3 2 2 2 3 2" xfId="33602"/>
    <cellStyle name="40% - Accent5 2 2 3 2 2 2 4" xfId="12541"/>
    <cellStyle name="40% - Accent5 2 2 3 2 2 2 4 2" xfId="33603"/>
    <cellStyle name="40% - Accent5 2 2 3 2 2 2 5" xfId="18324"/>
    <cellStyle name="40% - Accent5 2 2 3 2 2 2 5 2" xfId="33604"/>
    <cellStyle name="40% - Accent5 2 2 3 2 2 2 6" xfId="33605"/>
    <cellStyle name="40% - Accent5 2 2 3 2 2 3" xfId="5056"/>
    <cellStyle name="40% - Accent5 2 2 3 2 2 3 2" xfId="13730"/>
    <cellStyle name="40% - Accent5 2 2 3 2 2 3 2 2" xfId="33606"/>
    <cellStyle name="40% - Accent5 2 2 3 2 2 3 3" xfId="19513"/>
    <cellStyle name="40% - Accent5 2 2 3 2 2 3 3 2" xfId="33607"/>
    <cellStyle name="40% - Accent5 2 2 3 2 2 3 4" xfId="33608"/>
    <cellStyle name="40% - Accent5 2 2 3 2 2 4" xfId="7948"/>
    <cellStyle name="40% - Accent5 2 2 3 2 2 4 2" xfId="33609"/>
    <cellStyle name="40% - Accent5 2 2 3 2 2 5" xfId="3867"/>
    <cellStyle name="40% - Accent5 2 2 3 2 2 5 2" xfId="33610"/>
    <cellStyle name="40% - Accent5 2 2 3 2 2 6" xfId="10839"/>
    <cellStyle name="40% - Accent5 2 2 3 2 2 6 2" xfId="33611"/>
    <cellStyle name="40% - Accent5 2 2 3 2 2 7" xfId="16622"/>
    <cellStyle name="40% - Accent5 2 2 3 2 2 7 2" xfId="33612"/>
    <cellStyle name="40% - Accent5 2 2 3 2 2 8" xfId="33613"/>
    <cellStyle name="40% - Accent5 2 2 3 2 3" xfId="1082"/>
    <cellStyle name="40% - Accent5 2 2 3 2 3 2" xfId="2786"/>
    <cellStyle name="40% - Accent5 2 2 3 2 3 2 2" xfId="10272"/>
    <cellStyle name="40% - Accent5 2 2 3 2 3 2 2 2" xfId="16054"/>
    <cellStyle name="40% - Accent5 2 2 3 2 3 2 2 2 2" xfId="33614"/>
    <cellStyle name="40% - Accent5 2 2 3 2 3 2 2 3" xfId="21837"/>
    <cellStyle name="40% - Accent5 2 2 3 2 3 2 2 3 2" xfId="33615"/>
    <cellStyle name="40% - Accent5 2 2 3 2 3 2 2 4" xfId="33616"/>
    <cellStyle name="40% - Accent5 2 2 3 2 3 2 3" xfId="7381"/>
    <cellStyle name="40% - Accent5 2 2 3 2 3 2 3 2" xfId="33617"/>
    <cellStyle name="40% - Accent5 2 2 3 2 3 2 4" xfId="13163"/>
    <cellStyle name="40% - Accent5 2 2 3 2 3 2 4 2" xfId="33618"/>
    <cellStyle name="40% - Accent5 2 2 3 2 3 2 5" xfId="18946"/>
    <cellStyle name="40% - Accent5 2 2 3 2 3 2 5 2" xfId="33619"/>
    <cellStyle name="40% - Accent5 2 2 3 2 3 2 6" xfId="33620"/>
    <cellStyle name="40% - Accent5 2 2 3 2 3 3" xfId="5678"/>
    <cellStyle name="40% - Accent5 2 2 3 2 3 3 2" xfId="14352"/>
    <cellStyle name="40% - Accent5 2 2 3 2 3 3 2 2" xfId="33621"/>
    <cellStyle name="40% - Accent5 2 2 3 2 3 3 3" xfId="20135"/>
    <cellStyle name="40% - Accent5 2 2 3 2 3 3 3 2" xfId="33622"/>
    <cellStyle name="40% - Accent5 2 2 3 2 3 3 4" xfId="33623"/>
    <cellStyle name="40% - Accent5 2 2 3 2 3 4" xfId="8570"/>
    <cellStyle name="40% - Accent5 2 2 3 2 3 4 2" xfId="33624"/>
    <cellStyle name="40% - Accent5 2 2 3 2 3 5" xfId="4489"/>
    <cellStyle name="40% - Accent5 2 2 3 2 3 5 2" xfId="33625"/>
    <cellStyle name="40% - Accent5 2 2 3 2 3 6" xfId="11461"/>
    <cellStyle name="40% - Accent5 2 2 3 2 3 6 2" xfId="33626"/>
    <cellStyle name="40% - Accent5 2 2 3 2 3 7" xfId="17244"/>
    <cellStyle name="40% - Accent5 2 2 3 2 3 7 2" xfId="33627"/>
    <cellStyle name="40% - Accent5 2 2 3 2 3 8" xfId="33628"/>
    <cellStyle name="40% - Accent5 2 2 3 2 4" xfId="2163"/>
    <cellStyle name="40% - Accent5 2 2 3 2 4 2" xfId="6758"/>
    <cellStyle name="40% - Accent5 2 2 3 2 4 2 2" xfId="15431"/>
    <cellStyle name="40% - Accent5 2 2 3 2 4 2 2 2" xfId="33629"/>
    <cellStyle name="40% - Accent5 2 2 3 2 4 2 3" xfId="21214"/>
    <cellStyle name="40% - Accent5 2 2 3 2 4 2 3 2" xfId="33630"/>
    <cellStyle name="40% - Accent5 2 2 3 2 4 2 4" xfId="33631"/>
    <cellStyle name="40% - Accent5 2 2 3 2 4 3" xfId="9649"/>
    <cellStyle name="40% - Accent5 2 2 3 2 4 3 2" xfId="33632"/>
    <cellStyle name="40% - Accent5 2 2 3 2 4 4" xfId="3866"/>
    <cellStyle name="40% - Accent5 2 2 3 2 4 4 2" xfId="33633"/>
    <cellStyle name="40% - Accent5 2 2 3 2 4 5" xfId="12540"/>
    <cellStyle name="40% - Accent5 2 2 3 2 4 5 2" xfId="33634"/>
    <cellStyle name="40% - Accent5 2 2 3 2 4 6" xfId="18323"/>
    <cellStyle name="40% - Accent5 2 2 3 2 4 6 2" xfId="33635"/>
    <cellStyle name="40% - Accent5 2 2 3 2 4 7" xfId="33636"/>
    <cellStyle name="40% - Accent5 2 2 3 2 5" xfId="1568"/>
    <cellStyle name="40% - Accent5 2 2 3 2 5 2" xfId="9054"/>
    <cellStyle name="40% - Accent5 2 2 3 2 5 2 2" xfId="14836"/>
    <cellStyle name="40% - Accent5 2 2 3 2 5 2 2 2" xfId="33637"/>
    <cellStyle name="40% - Accent5 2 2 3 2 5 2 3" xfId="20619"/>
    <cellStyle name="40% - Accent5 2 2 3 2 5 2 3 2" xfId="33638"/>
    <cellStyle name="40% - Accent5 2 2 3 2 5 2 4" xfId="33639"/>
    <cellStyle name="40% - Accent5 2 2 3 2 5 3" xfId="6163"/>
    <cellStyle name="40% - Accent5 2 2 3 2 5 3 2" xfId="33640"/>
    <cellStyle name="40% - Accent5 2 2 3 2 5 4" xfId="11945"/>
    <cellStyle name="40% - Accent5 2 2 3 2 5 4 2" xfId="33641"/>
    <cellStyle name="40% - Accent5 2 2 3 2 5 5" xfId="17728"/>
    <cellStyle name="40% - Accent5 2 2 3 2 5 5 2" xfId="33642"/>
    <cellStyle name="40% - Accent5 2 2 3 2 5 6" xfId="33643"/>
    <cellStyle name="40% - Accent5 2 2 3 2 6" xfId="5055"/>
    <cellStyle name="40% - Accent5 2 2 3 2 6 2" xfId="13729"/>
    <cellStyle name="40% - Accent5 2 2 3 2 6 2 2" xfId="33644"/>
    <cellStyle name="40% - Accent5 2 2 3 2 6 3" xfId="19512"/>
    <cellStyle name="40% - Accent5 2 2 3 2 6 3 2" xfId="33645"/>
    <cellStyle name="40% - Accent5 2 2 3 2 6 4" xfId="33646"/>
    <cellStyle name="40% - Accent5 2 2 3 2 7" xfId="7947"/>
    <cellStyle name="40% - Accent5 2 2 3 2 7 2" xfId="33647"/>
    <cellStyle name="40% - Accent5 2 2 3 2 8" xfId="3271"/>
    <cellStyle name="40% - Accent5 2 2 3 2 8 2" xfId="33648"/>
    <cellStyle name="40% - Accent5 2 2 3 2 9" xfId="10838"/>
    <cellStyle name="40% - Accent5 2 2 3 2 9 2" xfId="33649"/>
    <cellStyle name="40% - Accent5 2 2 3 3" xfId="427"/>
    <cellStyle name="40% - Accent5 2 2 3 3 2" xfId="2165"/>
    <cellStyle name="40% - Accent5 2 2 3 3 2 2" xfId="9651"/>
    <cellStyle name="40% - Accent5 2 2 3 3 2 2 2" xfId="15433"/>
    <cellStyle name="40% - Accent5 2 2 3 3 2 2 2 2" xfId="33650"/>
    <cellStyle name="40% - Accent5 2 2 3 3 2 2 3" xfId="21216"/>
    <cellStyle name="40% - Accent5 2 2 3 3 2 2 3 2" xfId="33651"/>
    <cellStyle name="40% - Accent5 2 2 3 3 2 2 4" xfId="33652"/>
    <cellStyle name="40% - Accent5 2 2 3 3 2 3" xfId="6760"/>
    <cellStyle name="40% - Accent5 2 2 3 3 2 3 2" xfId="33653"/>
    <cellStyle name="40% - Accent5 2 2 3 3 2 4" xfId="12542"/>
    <cellStyle name="40% - Accent5 2 2 3 3 2 4 2" xfId="33654"/>
    <cellStyle name="40% - Accent5 2 2 3 3 2 5" xfId="18325"/>
    <cellStyle name="40% - Accent5 2 2 3 3 2 5 2" xfId="33655"/>
    <cellStyle name="40% - Accent5 2 2 3 3 2 6" xfId="33656"/>
    <cellStyle name="40% - Accent5 2 2 3 3 3" xfId="5057"/>
    <cellStyle name="40% - Accent5 2 2 3 3 3 2" xfId="13731"/>
    <cellStyle name="40% - Accent5 2 2 3 3 3 2 2" xfId="33657"/>
    <cellStyle name="40% - Accent5 2 2 3 3 3 3" xfId="19514"/>
    <cellStyle name="40% - Accent5 2 2 3 3 3 3 2" xfId="33658"/>
    <cellStyle name="40% - Accent5 2 2 3 3 3 4" xfId="33659"/>
    <cellStyle name="40% - Accent5 2 2 3 3 4" xfId="7949"/>
    <cellStyle name="40% - Accent5 2 2 3 3 4 2" xfId="33660"/>
    <cellStyle name="40% - Accent5 2 2 3 3 5" xfId="3868"/>
    <cellStyle name="40% - Accent5 2 2 3 3 5 2" xfId="33661"/>
    <cellStyle name="40% - Accent5 2 2 3 3 6" xfId="10840"/>
    <cellStyle name="40% - Accent5 2 2 3 3 6 2" xfId="33662"/>
    <cellStyle name="40% - Accent5 2 2 3 3 7" xfId="16623"/>
    <cellStyle name="40% - Accent5 2 2 3 3 7 2" xfId="33663"/>
    <cellStyle name="40% - Accent5 2 2 3 3 8" xfId="33664"/>
    <cellStyle name="40% - Accent5 2 2 3 4" xfId="1081"/>
    <cellStyle name="40% - Accent5 2 2 3 4 2" xfId="2785"/>
    <cellStyle name="40% - Accent5 2 2 3 4 2 2" xfId="10271"/>
    <cellStyle name="40% - Accent5 2 2 3 4 2 2 2" xfId="16053"/>
    <cellStyle name="40% - Accent5 2 2 3 4 2 2 2 2" xfId="33665"/>
    <cellStyle name="40% - Accent5 2 2 3 4 2 2 3" xfId="21836"/>
    <cellStyle name="40% - Accent5 2 2 3 4 2 2 3 2" xfId="33666"/>
    <cellStyle name="40% - Accent5 2 2 3 4 2 2 4" xfId="33667"/>
    <cellStyle name="40% - Accent5 2 2 3 4 2 3" xfId="7380"/>
    <cellStyle name="40% - Accent5 2 2 3 4 2 3 2" xfId="33668"/>
    <cellStyle name="40% - Accent5 2 2 3 4 2 4" xfId="13162"/>
    <cellStyle name="40% - Accent5 2 2 3 4 2 4 2" xfId="33669"/>
    <cellStyle name="40% - Accent5 2 2 3 4 2 5" xfId="18945"/>
    <cellStyle name="40% - Accent5 2 2 3 4 2 5 2" xfId="33670"/>
    <cellStyle name="40% - Accent5 2 2 3 4 2 6" xfId="33671"/>
    <cellStyle name="40% - Accent5 2 2 3 4 3" xfId="5677"/>
    <cellStyle name="40% - Accent5 2 2 3 4 3 2" xfId="14351"/>
    <cellStyle name="40% - Accent5 2 2 3 4 3 2 2" xfId="33672"/>
    <cellStyle name="40% - Accent5 2 2 3 4 3 3" xfId="20134"/>
    <cellStyle name="40% - Accent5 2 2 3 4 3 3 2" xfId="33673"/>
    <cellStyle name="40% - Accent5 2 2 3 4 3 4" xfId="33674"/>
    <cellStyle name="40% - Accent5 2 2 3 4 4" xfId="8569"/>
    <cellStyle name="40% - Accent5 2 2 3 4 4 2" xfId="33675"/>
    <cellStyle name="40% - Accent5 2 2 3 4 5" xfId="4488"/>
    <cellStyle name="40% - Accent5 2 2 3 4 5 2" xfId="33676"/>
    <cellStyle name="40% - Accent5 2 2 3 4 6" xfId="11460"/>
    <cellStyle name="40% - Accent5 2 2 3 4 6 2" xfId="33677"/>
    <cellStyle name="40% - Accent5 2 2 3 4 7" xfId="17243"/>
    <cellStyle name="40% - Accent5 2 2 3 4 7 2" xfId="33678"/>
    <cellStyle name="40% - Accent5 2 2 3 4 8" xfId="33679"/>
    <cellStyle name="40% - Accent5 2 2 3 5" xfId="2162"/>
    <cellStyle name="40% - Accent5 2 2 3 5 2" xfId="6757"/>
    <cellStyle name="40% - Accent5 2 2 3 5 2 2" xfId="15430"/>
    <cellStyle name="40% - Accent5 2 2 3 5 2 2 2" xfId="33680"/>
    <cellStyle name="40% - Accent5 2 2 3 5 2 3" xfId="21213"/>
    <cellStyle name="40% - Accent5 2 2 3 5 2 3 2" xfId="33681"/>
    <cellStyle name="40% - Accent5 2 2 3 5 2 4" xfId="33682"/>
    <cellStyle name="40% - Accent5 2 2 3 5 3" xfId="9648"/>
    <cellStyle name="40% - Accent5 2 2 3 5 3 2" xfId="33683"/>
    <cellStyle name="40% - Accent5 2 2 3 5 4" xfId="3865"/>
    <cellStyle name="40% - Accent5 2 2 3 5 4 2" xfId="33684"/>
    <cellStyle name="40% - Accent5 2 2 3 5 5" xfId="12539"/>
    <cellStyle name="40% - Accent5 2 2 3 5 5 2" xfId="33685"/>
    <cellStyle name="40% - Accent5 2 2 3 5 6" xfId="18322"/>
    <cellStyle name="40% - Accent5 2 2 3 5 6 2" xfId="33686"/>
    <cellStyle name="40% - Accent5 2 2 3 5 7" xfId="33687"/>
    <cellStyle name="40% - Accent5 2 2 3 6" xfId="1567"/>
    <cellStyle name="40% - Accent5 2 2 3 6 2" xfId="9053"/>
    <cellStyle name="40% - Accent5 2 2 3 6 2 2" xfId="14835"/>
    <cellStyle name="40% - Accent5 2 2 3 6 2 2 2" xfId="33688"/>
    <cellStyle name="40% - Accent5 2 2 3 6 2 3" xfId="20618"/>
    <cellStyle name="40% - Accent5 2 2 3 6 2 3 2" xfId="33689"/>
    <cellStyle name="40% - Accent5 2 2 3 6 2 4" xfId="33690"/>
    <cellStyle name="40% - Accent5 2 2 3 6 3" xfId="6162"/>
    <cellStyle name="40% - Accent5 2 2 3 6 3 2" xfId="33691"/>
    <cellStyle name="40% - Accent5 2 2 3 6 4" xfId="11944"/>
    <cellStyle name="40% - Accent5 2 2 3 6 4 2" xfId="33692"/>
    <cellStyle name="40% - Accent5 2 2 3 6 5" xfId="17727"/>
    <cellStyle name="40% - Accent5 2 2 3 6 5 2" xfId="33693"/>
    <cellStyle name="40% - Accent5 2 2 3 6 6" xfId="33694"/>
    <cellStyle name="40% - Accent5 2 2 3 7" xfId="5054"/>
    <cellStyle name="40% - Accent5 2 2 3 7 2" xfId="13728"/>
    <cellStyle name="40% - Accent5 2 2 3 7 2 2" xfId="33695"/>
    <cellStyle name="40% - Accent5 2 2 3 7 3" xfId="19511"/>
    <cellStyle name="40% - Accent5 2 2 3 7 3 2" xfId="33696"/>
    <cellStyle name="40% - Accent5 2 2 3 7 4" xfId="33697"/>
    <cellStyle name="40% - Accent5 2 2 3 8" xfId="7946"/>
    <cellStyle name="40% - Accent5 2 2 3 8 2" xfId="33698"/>
    <cellStyle name="40% - Accent5 2 2 3 9" xfId="3270"/>
    <cellStyle name="40% - Accent5 2 2 3 9 2" xfId="33699"/>
    <cellStyle name="40% - Accent5 2 2 4" xfId="428"/>
    <cellStyle name="40% - Accent5 2 2 4 10" xfId="16624"/>
    <cellStyle name="40% - Accent5 2 2 4 10 2" xfId="33700"/>
    <cellStyle name="40% - Accent5 2 2 4 11" xfId="33701"/>
    <cellStyle name="40% - Accent5 2 2 4 2" xfId="429"/>
    <cellStyle name="40% - Accent5 2 2 4 2 2" xfId="2167"/>
    <cellStyle name="40% - Accent5 2 2 4 2 2 2" xfId="9653"/>
    <cellStyle name="40% - Accent5 2 2 4 2 2 2 2" xfId="15435"/>
    <cellStyle name="40% - Accent5 2 2 4 2 2 2 2 2" xfId="33702"/>
    <cellStyle name="40% - Accent5 2 2 4 2 2 2 3" xfId="21218"/>
    <cellStyle name="40% - Accent5 2 2 4 2 2 2 3 2" xfId="33703"/>
    <cellStyle name="40% - Accent5 2 2 4 2 2 2 4" xfId="33704"/>
    <cellStyle name="40% - Accent5 2 2 4 2 2 3" xfId="6762"/>
    <cellStyle name="40% - Accent5 2 2 4 2 2 3 2" xfId="33705"/>
    <cellStyle name="40% - Accent5 2 2 4 2 2 4" xfId="12544"/>
    <cellStyle name="40% - Accent5 2 2 4 2 2 4 2" xfId="33706"/>
    <cellStyle name="40% - Accent5 2 2 4 2 2 5" xfId="18327"/>
    <cellStyle name="40% - Accent5 2 2 4 2 2 5 2" xfId="33707"/>
    <cellStyle name="40% - Accent5 2 2 4 2 2 6" xfId="33708"/>
    <cellStyle name="40% - Accent5 2 2 4 2 3" xfId="5059"/>
    <cellStyle name="40% - Accent5 2 2 4 2 3 2" xfId="13733"/>
    <cellStyle name="40% - Accent5 2 2 4 2 3 2 2" xfId="33709"/>
    <cellStyle name="40% - Accent5 2 2 4 2 3 3" xfId="19516"/>
    <cellStyle name="40% - Accent5 2 2 4 2 3 3 2" xfId="33710"/>
    <cellStyle name="40% - Accent5 2 2 4 2 3 4" xfId="33711"/>
    <cellStyle name="40% - Accent5 2 2 4 2 4" xfId="7951"/>
    <cellStyle name="40% - Accent5 2 2 4 2 4 2" xfId="33712"/>
    <cellStyle name="40% - Accent5 2 2 4 2 5" xfId="3870"/>
    <cellStyle name="40% - Accent5 2 2 4 2 5 2" xfId="33713"/>
    <cellStyle name="40% - Accent5 2 2 4 2 6" xfId="10842"/>
    <cellStyle name="40% - Accent5 2 2 4 2 6 2" xfId="33714"/>
    <cellStyle name="40% - Accent5 2 2 4 2 7" xfId="16625"/>
    <cellStyle name="40% - Accent5 2 2 4 2 7 2" xfId="33715"/>
    <cellStyle name="40% - Accent5 2 2 4 2 8" xfId="33716"/>
    <cellStyle name="40% - Accent5 2 2 4 3" xfId="1083"/>
    <cellStyle name="40% - Accent5 2 2 4 3 2" xfId="2787"/>
    <cellStyle name="40% - Accent5 2 2 4 3 2 2" xfId="10273"/>
    <cellStyle name="40% - Accent5 2 2 4 3 2 2 2" xfId="16055"/>
    <cellStyle name="40% - Accent5 2 2 4 3 2 2 2 2" xfId="33717"/>
    <cellStyle name="40% - Accent5 2 2 4 3 2 2 3" xfId="21838"/>
    <cellStyle name="40% - Accent5 2 2 4 3 2 2 3 2" xfId="33718"/>
    <cellStyle name="40% - Accent5 2 2 4 3 2 2 4" xfId="33719"/>
    <cellStyle name="40% - Accent5 2 2 4 3 2 3" xfId="7382"/>
    <cellStyle name="40% - Accent5 2 2 4 3 2 3 2" xfId="33720"/>
    <cellStyle name="40% - Accent5 2 2 4 3 2 4" xfId="13164"/>
    <cellStyle name="40% - Accent5 2 2 4 3 2 4 2" xfId="33721"/>
    <cellStyle name="40% - Accent5 2 2 4 3 2 5" xfId="18947"/>
    <cellStyle name="40% - Accent5 2 2 4 3 2 5 2" xfId="33722"/>
    <cellStyle name="40% - Accent5 2 2 4 3 2 6" xfId="33723"/>
    <cellStyle name="40% - Accent5 2 2 4 3 3" xfId="5679"/>
    <cellStyle name="40% - Accent5 2 2 4 3 3 2" xfId="14353"/>
    <cellStyle name="40% - Accent5 2 2 4 3 3 2 2" xfId="33724"/>
    <cellStyle name="40% - Accent5 2 2 4 3 3 3" xfId="20136"/>
    <cellStyle name="40% - Accent5 2 2 4 3 3 3 2" xfId="33725"/>
    <cellStyle name="40% - Accent5 2 2 4 3 3 4" xfId="33726"/>
    <cellStyle name="40% - Accent5 2 2 4 3 4" xfId="8571"/>
    <cellStyle name="40% - Accent5 2 2 4 3 4 2" xfId="33727"/>
    <cellStyle name="40% - Accent5 2 2 4 3 5" xfId="4490"/>
    <cellStyle name="40% - Accent5 2 2 4 3 5 2" xfId="33728"/>
    <cellStyle name="40% - Accent5 2 2 4 3 6" xfId="11462"/>
    <cellStyle name="40% - Accent5 2 2 4 3 6 2" xfId="33729"/>
    <cellStyle name="40% - Accent5 2 2 4 3 7" xfId="17245"/>
    <cellStyle name="40% - Accent5 2 2 4 3 7 2" xfId="33730"/>
    <cellStyle name="40% - Accent5 2 2 4 3 8" xfId="33731"/>
    <cellStyle name="40% - Accent5 2 2 4 4" xfId="2166"/>
    <cellStyle name="40% - Accent5 2 2 4 4 2" xfId="6761"/>
    <cellStyle name="40% - Accent5 2 2 4 4 2 2" xfId="15434"/>
    <cellStyle name="40% - Accent5 2 2 4 4 2 2 2" xfId="33732"/>
    <cellStyle name="40% - Accent5 2 2 4 4 2 3" xfId="21217"/>
    <cellStyle name="40% - Accent5 2 2 4 4 2 3 2" xfId="33733"/>
    <cellStyle name="40% - Accent5 2 2 4 4 2 4" xfId="33734"/>
    <cellStyle name="40% - Accent5 2 2 4 4 3" xfId="9652"/>
    <cellStyle name="40% - Accent5 2 2 4 4 3 2" xfId="33735"/>
    <cellStyle name="40% - Accent5 2 2 4 4 4" xfId="3869"/>
    <cellStyle name="40% - Accent5 2 2 4 4 4 2" xfId="33736"/>
    <cellStyle name="40% - Accent5 2 2 4 4 5" xfId="12543"/>
    <cellStyle name="40% - Accent5 2 2 4 4 5 2" xfId="33737"/>
    <cellStyle name="40% - Accent5 2 2 4 4 6" xfId="18326"/>
    <cellStyle name="40% - Accent5 2 2 4 4 6 2" xfId="33738"/>
    <cellStyle name="40% - Accent5 2 2 4 4 7" xfId="33739"/>
    <cellStyle name="40% - Accent5 2 2 4 5" xfId="1569"/>
    <cellStyle name="40% - Accent5 2 2 4 5 2" xfId="9055"/>
    <cellStyle name="40% - Accent5 2 2 4 5 2 2" xfId="14837"/>
    <cellStyle name="40% - Accent5 2 2 4 5 2 2 2" xfId="33740"/>
    <cellStyle name="40% - Accent5 2 2 4 5 2 3" xfId="20620"/>
    <cellStyle name="40% - Accent5 2 2 4 5 2 3 2" xfId="33741"/>
    <cellStyle name="40% - Accent5 2 2 4 5 2 4" xfId="33742"/>
    <cellStyle name="40% - Accent5 2 2 4 5 3" xfId="6164"/>
    <cellStyle name="40% - Accent5 2 2 4 5 3 2" xfId="33743"/>
    <cellStyle name="40% - Accent5 2 2 4 5 4" xfId="11946"/>
    <cellStyle name="40% - Accent5 2 2 4 5 4 2" xfId="33744"/>
    <cellStyle name="40% - Accent5 2 2 4 5 5" xfId="17729"/>
    <cellStyle name="40% - Accent5 2 2 4 5 5 2" xfId="33745"/>
    <cellStyle name="40% - Accent5 2 2 4 5 6" xfId="33746"/>
    <cellStyle name="40% - Accent5 2 2 4 6" xfId="5058"/>
    <cellStyle name="40% - Accent5 2 2 4 6 2" xfId="13732"/>
    <cellStyle name="40% - Accent5 2 2 4 6 2 2" xfId="33747"/>
    <cellStyle name="40% - Accent5 2 2 4 6 3" xfId="19515"/>
    <cellStyle name="40% - Accent5 2 2 4 6 3 2" xfId="33748"/>
    <cellStyle name="40% - Accent5 2 2 4 6 4" xfId="33749"/>
    <cellStyle name="40% - Accent5 2 2 4 7" xfId="7950"/>
    <cellStyle name="40% - Accent5 2 2 4 7 2" xfId="33750"/>
    <cellStyle name="40% - Accent5 2 2 4 8" xfId="3272"/>
    <cellStyle name="40% - Accent5 2 2 4 8 2" xfId="33751"/>
    <cellStyle name="40% - Accent5 2 2 4 9" xfId="10841"/>
    <cellStyle name="40% - Accent5 2 2 4 9 2" xfId="33752"/>
    <cellStyle name="40% - Accent5 2 2 5" xfId="430"/>
    <cellStyle name="40% - Accent5 2 2 5 10" xfId="16626"/>
    <cellStyle name="40% - Accent5 2 2 5 10 2" xfId="33753"/>
    <cellStyle name="40% - Accent5 2 2 5 11" xfId="33754"/>
    <cellStyle name="40% - Accent5 2 2 5 2" xfId="431"/>
    <cellStyle name="40% - Accent5 2 2 5 2 2" xfId="2169"/>
    <cellStyle name="40% - Accent5 2 2 5 2 2 2" xfId="9655"/>
    <cellStyle name="40% - Accent5 2 2 5 2 2 2 2" xfId="15437"/>
    <cellStyle name="40% - Accent5 2 2 5 2 2 2 2 2" xfId="33755"/>
    <cellStyle name="40% - Accent5 2 2 5 2 2 2 3" xfId="21220"/>
    <cellStyle name="40% - Accent5 2 2 5 2 2 2 3 2" xfId="33756"/>
    <cellStyle name="40% - Accent5 2 2 5 2 2 2 4" xfId="33757"/>
    <cellStyle name="40% - Accent5 2 2 5 2 2 3" xfId="6764"/>
    <cellStyle name="40% - Accent5 2 2 5 2 2 3 2" xfId="33758"/>
    <cellStyle name="40% - Accent5 2 2 5 2 2 4" xfId="12546"/>
    <cellStyle name="40% - Accent5 2 2 5 2 2 4 2" xfId="33759"/>
    <cellStyle name="40% - Accent5 2 2 5 2 2 5" xfId="18329"/>
    <cellStyle name="40% - Accent5 2 2 5 2 2 5 2" xfId="33760"/>
    <cellStyle name="40% - Accent5 2 2 5 2 2 6" xfId="33761"/>
    <cellStyle name="40% - Accent5 2 2 5 2 3" xfId="5061"/>
    <cellStyle name="40% - Accent5 2 2 5 2 3 2" xfId="13735"/>
    <cellStyle name="40% - Accent5 2 2 5 2 3 2 2" xfId="33762"/>
    <cellStyle name="40% - Accent5 2 2 5 2 3 3" xfId="19518"/>
    <cellStyle name="40% - Accent5 2 2 5 2 3 3 2" xfId="33763"/>
    <cellStyle name="40% - Accent5 2 2 5 2 3 4" xfId="33764"/>
    <cellStyle name="40% - Accent5 2 2 5 2 4" xfId="7953"/>
    <cellStyle name="40% - Accent5 2 2 5 2 4 2" xfId="33765"/>
    <cellStyle name="40% - Accent5 2 2 5 2 5" xfId="3872"/>
    <cellStyle name="40% - Accent5 2 2 5 2 5 2" xfId="33766"/>
    <cellStyle name="40% - Accent5 2 2 5 2 6" xfId="10844"/>
    <cellStyle name="40% - Accent5 2 2 5 2 6 2" xfId="33767"/>
    <cellStyle name="40% - Accent5 2 2 5 2 7" xfId="16627"/>
    <cellStyle name="40% - Accent5 2 2 5 2 7 2" xfId="33768"/>
    <cellStyle name="40% - Accent5 2 2 5 2 8" xfId="33769"/>
    <cellStyle name="40% - Accent5 2 2 5 3" xfId="1084"/>
    <cellStyle name="40% - Accent5 2 2 5 3 2" xfId="2788"/>
    <cellStyle name="40% - Accent5 2 2 5 3 2 2" xfId="10274"/>
    <cellStyle name="40% - Accent5 2 2 5 3 2 2 2" xfId="16056"/>
    <cellStyle name="40% - Accent5 2 2 5 3 2 2 2 2" xfId="33770"/>
    <cellStyle name="40% - Accent5 2 2 5 3 2 2 3" xfId="21839"/>
    <cellStyle name="40% - Accent5 2 2 5 3 2 2 3 2" xfId="33771"/>
    <cellStyle name="40% - Accent5 2 2 5 3 2 2 4" xfId="33772"/>
    <cellStyle name="40% - Accent5 2 2 5 3 2 3" xfId="7383"/>
    <cellStyle name="40% - Accent5 2 2 5 3 2 3 2" xfId="33773"/>
    <cellStyle name="40% - Accent5 2 2 5 3 2 4" xfId="13165"/>
    <cellStyle name="40% - Accent5 2 2 5 3 2 4 2" xfId="33774"/>
    <cellStyle name="40% - Accent5 2 2 5 3 2 5" xfId="18948"/>
    <cellStyle name="40% - Accent5 2 2 5 3 2 5 2" xfId="33775"/>
    <cellStyle name="40% - Accent5 2 2 5 3 2 6" xfId="33776"/>
    <cellStyle name="40% - Accent5 2 2 5 3 3" xfId="5680"/>
    <cellStyle name="40% - Accent5 2 2 5 3 3 2" xfId="14354"/>
    <cellStyle name="40% - Accent5 2 2 5 3 3 2 2" xfId="33777"/>
    <cellStyle name="40% - Accent5 2 2 5 3 3 3" xfId="20137"/>
    <cellStyle name="40% - Accent5 2 2 5 3 3 3 2" xfId="33778"/>
    <cellStyle name="40% - Accent5 2 2 5 3 3 4" xfId="33779"/>
    <cellStyle name="40% - Accent5 2 2 5 3 4" xfId="8572"/>
    <cellStyle name="40% - Accent5 2 2 5 3 4 2" xfId="33780"/>
    <cellStyle name="40% - Accent5 2 2 5 3 5" xfId="4491"/>
    <cellStyle name="40% - Accent5 2 2 5 3 5 2" xfId="33781"/>
    <cellStyle name="40% - Accent5 2 2 5 3 6" xfId="11463"/>
    <cellStyle name="40% - Accent5 2 2 5 3 6 2" xfId="33782"/>
    <cellStyle name="40% - Accent5 2 2 5 3 7" xfId="17246"/>
    <cellStyle name="40% - Accent5 2 2 5 3 7 2" xfId="33783"/>
    <cellStyle name="40% - Accent5 2 2 5 3 8" xfId="33784"/>
    <cellStyle name="40% - Accent5 2 2 5 4" xfId="2168"/>
    <cellStyle name="40% - Accent5 2 2 5 4 2" xfId="6763"/>
    <cellStyle name="40% - Accent5 2 2 5 4 2 2" xfId="15436"/>
    <cellStyle name="40% - Accent5 2 2 5 4 2 2 2" xfId="33785"/>
    <cellStyle name="40% - Accent5 2 2 5 4 2 3" xfId="21219"/>
    <cellStyle name="40% - Accent5 2 2 5 4 2 3 2" xfId="33786"/>
    <cellStyle name="40% - Accent5 2 2 5 4 2 4" xfId="33787"/>
    <cellStyle name="40% - Accent5 2 2 5 4 3" xfId="9654"/>
    <cellStyle name="40% - Accent5 2 2 5 4 3 2" xfId="33788"/>
    <cellStyle name="40% - Accent5 2 2 5 4 4" xfId="3871"/>
    <cellStyle name="40% - Accent5 2 2 5 4 4 2" xfId="33789"/>
    <cellStyle name="40% - Accent5 2 2 5 4 5" xfId="12545"/>
    <cellStyle name="40% - Accent5 2 2 5 4 5 2" xfId="33790"/>
    <cellStyle name="40% - Accent5 2 2 5 4 6" xfId="18328"/>
    <cellStyle name="40% - Accent5 2 2 5 4 6 2" xfId="33791"/>
    <cellStyle name="40% - Accent5 2 2 5 4 7" xfId="33792"/>
    <cellStyle name="40% - Accent5 2 2 5 5" xfId="1570"/>
    <cellStyle name="40% - Accent5 2 2 5 5 2" xfId="9056"/>
    <cellStyle name="40% - Accent5 2 2 5 5 2 2" xfId="14838"/>
    <cellStyle name="40% - Accent5 2 2 5 5 2 2 2" xfId="33793"/>
    <cellStyle name="40% - Accent5 2 2 5 5 2 3" xfId="20621"/>
    <cellStyle name="40% - Accent5 2 2 5 5 2 3 2" xfId="33794"/>
    <cellStyle name="40% - Accent5 2 2 5 5 2 4" xfId="33795"/>
    <cellStyle name="40% - Accent5 2 2 5 5 3" xfId="6165"/>
    <cellStyle name="40% - Accent5 2 2 5 5 3 2" xfId="33796"/>
    <cellStyle name="40% - Accent5 2 2 5 5 4" xfId="11947"/>
    <cellStyle name="40% - Accent5 2 2 5 5 4 2" xfId="33797"/>
    <cellStyle name="40% - Accent5 2 2 5 5 5" xfId="17730"/>
    <cellStyle name="40% - Accent5 2 2 5 5 5 2" xfId="33798"/>
    <cellStyle name="40% - Accent5 2 2 5 5 6" xfId="33799"/>
    <cellStyle name="40% - Accent5 2 2 5 6" xfId="5060"/>
    <cellStyle name="40% - Accent5 2 2 5 6 2" xfId="13734"/>
    <cellStyle name="40% - Accent5 2 2 5 6 2 2" xfId="33800"/>
    <cellStyle name="40% - Accent5 2 2 5 6 3" xfId="19517"/>
    <cellStyle name="40% - Accent5 2 2 5 6 3 2" xfId="33801"/>
    <cellStyle name="40% - Accent5 2 2 5 6 4" xfId="33802"/>
    <cellStyle name="40% - Accent5 2 2 5 7" xfId="7952"/>
    <cellStyle name="40% - Accent5 2 2 5 7 2" xfId="33803"/>
    <cellStyle name="40% - Accent5 2 2 5 8" xfId="3273"/>
    <cellStyle name="40% - Accent5 2 2 5 8 2" xfId="33804"/>
    <cellStyle name="40% - Accent5 2 2 5 9" xfId="10843"/>
    <cellStyle name="40% - Accent5 2 2 5 9 2" xfId="33805"/>
    <cellStyle name="40% - Accent5 2 2 6" xfId="432"/>
    <cellStyle name="40% - Accent5 2 2 6 2" xfId="2170"/>
    <cellStyle name="40% - Accent5 2 2 6 2 2" xfId="6765"/>
    <cellStyle name="40% - Accent5 2 2 6 2 2 2" xfId="15438"/>
    <cellStyle name="40% - Accent5 2 2 6 2 2 2 2" xfId="33806"/>
    <cellStyle name="40% - Accent5 2 2 6 2 2 3" xfId="21221"/>
    <cellStyle name="40% - Accent5 2 2 6 2 2 3 2" xfId="33807"/>
    <cellStyle name="40% - Accent5 2 2 6 2 2 4" xfId="33808"/>
    <cellStyle name="40% - Accent5 2 2 6 2 3" xfId="9656"/>
    <cellStyle name="40% - Accent5 2 2 6 2 3 2" xfId="33809"/>
    <cellStyle name="40% - Accent5 2 2 6 2 4" xfId="3873"/>
    <cellStyle name="40% - Accent5 2 2 6 2 4 2" xfId="33810"/>
    <cellStyle name="40% - Accent5 2 2 6 2 5" xfId="12547"/>
    <cellStyle name="40% - Accent5 2 2 6 2 5 2" xfId="33811"/>
    <cellStyle name="40% - Accent5 2 2 6 2 6" xfId="18330"/>
    <cellStyle name="40% - Accent5 2 2 6 2 6 2" xfId="33812"/>
    <cellStyle name="40% - Accent5 2 2 6 2 7" xfId="33813"/>
    <cellStyle name="40% - Accent5 2 2 6 3" xfId="1561"/>
    <cellStyle name="40% - Accent5 2 2 6 3 2" xfId="9047"/>
    <cellStyle name="40% - Accent5 2 2 6 3 2 2" xfId="14829"/>
    <cellStyle name="40% - Accent5 2 2 6 3 2 2 2" xfId="33814"/>
    <cellStyle name="40% - Accent5 2 2 6 3 2 3" xfId="20612"/>
    <cellStyle name="40% - Accent5 2 2 6 3 2 3 2" xfId="33815"/>
    <cellStyle name="40% - Accent5 2 2 6 3 2 4" xfId="33816"/>
    <cellStyle name="40% - Accent5 2 2 6 3 3" xfId="6156"/>
    <cellStyle name="40% - Accent5 2 2 6 3 3 2" xfId="33817"/>
    <cellStyle name="40% - Accent5 2 2 6 3 4" xfId="11938"/>
    <cellStyle name="40% - Accent5 2 2 6 3 4 2" xfId="33818"/>
    <cellStyle name="40% - Accent5 2 2 6 3 5" xfId="17721"/>
    <cellStyle name="40% - Accent5 2 2 6 3 5 2" xfId="33819"/>
    <cellStyle name="40% - Accent5 2 2 6 3 6" xfId="33820"/>
    <cellStyle name="40% - Accent5 2 2 6 4" xfId="5062"/>
    <cellStyle name="40% - Accent5 2 2 6 4 2" xfId="13736"/>
    <cellStyle name="40% - Accent5 2 2 6 4 2 2" xfId="33821"/>
    <cellStyle name="40% - Accent5 2 2 6 4 3" xfId="19519"/>
    <cellStyle name="40% - Accent5 2 2 6 4 3 2" xfId="33822"/>
    <cellStyle name="40% - Accent5 2 2 6 4 4" xfId="33823"/>
    <cellStyle name="40% - Accent5 2 2 6 5" xfId="7954"/>
    <cellStyle name="40% - Accent5 2 2 6 5 2" xfId="33824"/>
    <cellStyle name="40% - Accent5 2 2 6 6" xfId="3264"/>
    <cellStyle name="40% - Accent5 2 2 6 6 2" xfId="33825"/>
    <cellStyle name="40% - Accent5 2 2 6 7" xfId="10845"/>
    <cellStyle name="40% - Accent5 2 2 6 7 2" xfId="33826"/>
    <cellStyle name="40% - Accent5 2 2 6 8" xfId="16628"/>
    <cellStyle name="40% - Accent5 2 2 6 8 2" xfId="33827"/>
    <cellStyle name="40% - Accent5 2 2 6 9" xfId="33828"/>
    <cellStyle name="40% - Accent5 2 2 7" xfId="872"/>
    <cellStyle name="40% - Accent5 2 2 7 2" xfId="2578"/>
    <cellStyle name="40% - Accent5 2 2 7 2 2" xfId="10064"/>
    <cellStyle name="40% - Accent5 2 2 7 2 2 2" xfId="15846"/>
    <cellStyle name="40% - Accent5 2 2 7 2 2 2 2" xfId="33829"/>
    <cellStyle name="40% - Accent5 2 2 7 2 2 3" xfId="21629"/>
    <cellStyle name="40% - Accent5 2 2 7 2 2 3 2" xfId="33830"/>
    <cellStyle name="40% - Accent5 2 2 7 2 2 4" xfId="33831"/>
    <cellStyle name="40% - Accent5 2 2 7 2 3" xfId="7173"/>
    <cellStyle name="40% - Accent5 2 2 7 2 3 2" xfId="33832"/>
    <cellStyle name="40% - Accent5 2 2 7 2 4" xfId="12955"/>
    <cellStyle name="40% - Accent5 2 2 7 2 4 2" xfId="33833"/>
    <cellStyle name="40% - Accent5 2 2 7 2 5" xfId="18738"/>
    <cellStyle name="40% - Accent5 2 2 7 2 5 2" xfId="33834"/>
    <cellStyle name="40% - Accent5 2 2 7 2 6" xfId="33835"/>
    <cellStyle name="40% - Accent5 2 2 7 3" xfId="5470"/>
    <cellStyle name="40% - Accent5 2 2 7 3 2" xfId="14144"/>
    <cellStyle name="40% - Accent5 2 2 7 3 2 2" xfId="33836"/>
    <cellStyle name="40% - Accent5 2 2 7 3 3" xfId="19927"/>
    <cellStyle name="40% - Accent5 2 2 7 3 3 2" xfId="33837"/>
    <cellStyle name="40% - Accent5 2 2 7 3 4" xfId="33838"/>
    <cellStyle name="40% - Accent5 2 2 7 4" xfId="8362"/>
    <cellStyle name="40% - Accent5 2 2 7 4 2" xfId="33839"/>
    <cellStyle name="40% - Accent5 2 2 7 5" xfId="4281"/>
    <cellStyle name="40% - Accent5 2 2 7 5 2" xfId="33840"/>
    <cellStyle name="40% - Accent5 2 2 7 6" xfId="11253"/>
    <cellStyle name="40% - Accent5 2 2 7 6 2" xfId="33841"/>
    <cellStyle name="40% - Accent5 2 2 7 7" xfId="17036"/>
    <cellStyle name="40% - Accent5 2 2 7 7 2" xfId="33842"/>
    <cellStyle name="40% - Accent5 2 2 7 8" xfId="33843"/>
    <cellStyle name="40% - Accent5 2 2 8" xfId="2151"/>
    <cellStyle name="40% - Accent5 2 2 8 2" xfId="6746"/>
    <cellStyle name="40% - Accent5 2 2 8 2 2" xfId="15419"/>
    <cellStyle name="40% - Accent5 2 2 8 2 2 2" xfId="33844"/>
    <cellStyle name="40% - Accent5 2 2 8 2 3" xfId="21202"/>
    <cellStyle name="40% - Accent5 2 2 8 2 3 2" xfId="33845"/>
    <cellStyle name="40% - Accent5 2 2 8 2 4" xfId="33846"/>
    <cellStyle name="40% - Accent5 2 2 8 3" xfId="9637"/>
    <cellStyle name="40% - Accent5 2 2 8 3 2" xfId="33847"/>
    <cellStyle name="40% - Accent5 2 2 8 4" xfId="3854"/>
    <cellStyle name="40% - Accent5 2 2 8 4 2" xfId="33848"/>
    <cellStyle name="40% - Accent5 2 2 8 5" xfId="12528"/>
    <cellStyle name="40% - Accent5 2 2 8 5 2" xfId="33849"/>
    <cellStyle name="40% - Accent5 2 2 8 6" xfId="18311"/>
    <cellStyle name="40% - Accent5 2 2 8 6 2" xfId="33850"/>
    <cellStyle name="40% - Accent5 2 2 8 7" xfId="33851"/>
    <cellStyle name="40% - Accent5 2 2 9" xfId="1323"/>
    <cellStyle name="40% - Accent5 2 2 9 2" xfId="8809"/>
    <cellStyle name="40% - Accent5 2 2 9 2 2" xfId="14591"/>
    <cellStyle name="40% - Accent5 2 2 9 2 2 2" xfId="33852"/>
    <cellStyle name="40% - Accent5 2 2 9 2 3" xfId="20374"/>
    <cellStyle name="40% - Accent5 2 2 9 2 3 2" xfId="33853"/>
    <cellStyle name="40% - Accent5 2 2 9 2 4" xfId="33854"/>
    <cellStyle name="40% - Accent5 2 2 9 3" xfId="5918"/>
    <cellStyle name="40% - Accent5 2 2 9 3 2" xfId="33855"/>
    <cellStyle name="40% - Accent5 2 2 9 4" xfId="11700"/>
    <cellStyle name="40% - Accent5 2 2 9 4 2" xfId="33856"/>
    <cellStyle name="40% - Accent5 2 2 9 5" xfId="17483"/>
    <cellStyle name="40% - Accent5 2 2 9 5 2" xfId="33857"/>
    <cellStyle name="40% - Accent5 2 2 9 6" xfId="33858"/>
    <cellStyle name="40% - Accent5 2 3" xfId="433"/>
    <cellStyle name="40% - Accent5 2 3 10" xfId="7955"/>
    <cellStyle name="40% - Accent5 2 3 10 2" xfId="33859"/>
    <cellStyle name="40% - Accent5 2 3 11" xfId="3028"/>
    <cellStyle name="40% - Accent5 2 3 11 2" xfId="33860"/>
    <cellStyle name="40% - Accent5 2 3 12" xfId="10846"/>
    <cellStyle name="40% - Accent5 2 3 12 2" xfId="33861"/>
    <cellStyle name="40% - Accent5 2 3 13" xfId="16629"/>
    <cellStyle name="40% - Accent5 2 3 13 2" xfId="33862"/>
    <cellStyle name="40% - Accent5 2 3 14" xfId="33863"/>
    <cellStyle name="40% - Accent5 2 3 2" xfId="434"/>
    <cellStyle name="40% - Accent5 2 3 2 10" xfId="10847"/>
    <cellStyle name="40% - Accent5 2 3 2 10 2" xfId="33864"/>
    <cellStyle name="40% - Accent5 2 3 2 11" xfId="16630"/>
    <cellStyle name="40% - Accent5 2 3 2 11 2" xfId="33865"/>
    <cellStyle name="40% - Accent5 2 3 2 12" xfId="33866"/>
    <cellStyle name="40% - Accent5 2 3 2 2" xfId="435"/>
    <cellStyle name="40% - Accent5 2 3 2 2 10" xfId="16631"/>
    <cellStyle name="40% - Accent5 2 3 2 2 10 2" xfId="33867"/>
    <cellStyle name="40% - Accent5 2 3 2 2 11" xfId="33868"/>
    <cellStyle name="40% - Accent5 2 3 2 2 2" xfId="436"/>
    <cellStyle name="40% - Accent5 2 3 2 2 2 2" xfId="2174"/>
    <cellStyle name="40% - Accent5 2 3 2 2 2 2 2" xfId="9660"/>
    <cellStyle name="40% - Accent5 2 3 2 2 2 2 2 2" xfId="15442"/>
    <cellStyle name="40% - Accent5 2 3 2 2 2 2 2 2 2" xfId="33869"/>
    <cellStyle name="40% - Accent5 2 3 2 2 2 2 2 3" xfId="21225"/>
    <cellStyle name="40% - Accent5 2 3 2 2 2 2 2 3 2" xfId="33870"/>
    <cellStyle name="40% - Accent5 2 3 2 2 2 2 2 4" xfId="33871"/>
    <cellStyle name="40% - Accent5 2 3 2 2 2 2 3" xfId="6769"/>
    <cellStyle name="40% - Accent5 2 3 2 2 2 2 3 2" xfId="33872"/>
    <cellStyle name="40% - Accent5 2 3 2 2 2 2 4" xfId="12551"/>
    <cellStyle name="40% - Accent5 2 3 2 2 2 2 4 2" xfId="33873"/>
    <cellStyle name="40% - Accent5 2 3 2 2 2 2 5" xfId="18334"/>
    <cellStyle name="40% - Accent5 2 3 2 2 2 2 5 2" xfId="33874"/>
    <cellStyle name="40% - Accent5 2 3 2 2 2 2 6" xfId="33875"/>
    <cellStyle name="40% - Accent5 2 3 2 2 2 3" xfId="5066"/>
    <cellStyle name="40% - Accent5 2 3 2 2 2 3 2" xfId="13740"/>
    <cellStyle name="40% - Accent5 2 3 2 2 2 3 2 2" xfId="33876"/>
    <cellStyle name="40% - Accent5 2 3 2 2 2 3 3" xfId="19523"/>
    <cellStyle name="40% - Accent5 2 3 2 2 2 3 3 2" xfId="33877"/>
    <cellStyle name="40% - Accent5 2 3 2 2 2 3 4" xfId="33878"/>
    <cellStyle name="40% - Accent5 2 3 2 2 2 4" xfId="7958"/>
    <cellStyle name="40% - Accent5 2 3 2 2 2 4 2" xfId="33879"/>
    <cellStyle name="40% - Accent5 2 3 2 2 2 5" xfId="3877"/>
    <cellStyle name="40% - Accent5 2 3 2 2 2 5 2" xfId="33880"/>
    <cellStyle name="40% - Accent5 2 3 2 2 2 6" xfId="10849"/>
    <cellStyle name="40% - Accent5 2 3 2 2 2 6 2" xfId="33881"/>
    <cellStyle name="40% - Accent5 2 3 2 2 2 7" xfId="16632"/>
    <cellStyle name="40% - Accent5 2 3 2 2 2 7 2" xfId="33882"/>
    <cellStyle name="40% - Accent5 2 3 2 2 2 8" xfId="33883"/>
    <cellStyle name="40% - Accent5 2 3 2 2 3" xfId="1086"/>
    <cellStyle name="40% - Accent5 2 3 2 2 3 2" xfId="2790"/>
    <cellStyle name="40% - Accent5 2 3 2 2 3 2 2" xfId="10276"/>
    <cellStyle name="40% - Accent5 2 3 2 2 3 2 2 2" xfId="16058"/>
    <cellStyle name="40% - Accent5 2 3 2 2 3 2 2 2 2" xfId="33884"/>
    <cellStyle name="40% - Accent5 2 3 2 2 3 2 2 3" xfId="21841"/>
    <cellStyle name="40% - Accent5 2 3 2 2 3 2 2 3 2" xfId="33885"/>
    <cellStyle name="40% - Accent5 2 3 2 2 3 2 2 4" xfId="33886"/>
    <cellStyle name="40% - Accent5 2 3 2 2 3 2 3" xfId="7385"/>
    <cellStyle name="40% - Accent5 2 3 2 2 3 2 3 2" xfId="33887"/>
    <cellStyle name="40% - Accent5 2 3 2 2 3 2 4" xfId="13167"/>
    <cellStyle name="40% - Accent5 2 3 2 2 3 2 4 2" xfId="33888"/>
    <cellStyle name="40% - Accent5 2 3 2 2 3 2 5" xfId="18950"/>
    <cellStyle name="40% - Accent5 2 3 2 2 3 2 5 2" xfId="33889"/>
    <cellStyle name="40% - Accent5 2 3 2 2 3 2 6" xfId="33890"/>
    <cellStyle name="40% - Accent5 2 3 2 2 3 3" xfId="5682"/>
    <cellStyle name="40% - Accent5 2 3 2 2 3 3 2" xfId="14356"/>
    <cellStyle name="40% - Accent5 2 3 2 2 3 3 2 2" xfId="33891"/>
    <cellStyle name="40% - Accent5 2 3 2 2 3 3 3" xfId="20139"/>
    <cellStyle name="40% - Accent5 2 3 2 2 3 3 3 2" xfId="33892"/>
    <cellStyle name="40% - Accent5 2 3 2 2 3 3 4" xfId="33893"/>
    <cellStyle name="40% - Accent5 2 3 2 2 3 4" xfId="8574"/>
    <cellStyle name="40% - Accent5 2 3 2 2 3 4 2" xfId="33894"/>
    <cellStyle name="40% - Accent5 2 3 2 2 3 5" xfId="4493"/>
    <cellStyle name="40% - Accent5 2 3 2 2 3 5 2" xfId="33895"/>
    <cellStyle name="40% - Accent5 2 3 2 2 3 6" xfId="11465"/>
    <cellStyle name="40% - Accent5 2 3 2 2 3 6 2" xfId="33896"/>
    <cellStyle name="40% - Accent5 2 3 2 2 3 7" xfId="17248"/>
    <cellStyle name="40% - Accent5 2 3 2 2 3 7 2" xfId="33897"/>
    <cellStyle name="40% - Accent5 2 3 2 2 3 8" xfId="33898"/>
    <cellStyle name="40% - Accent5 2 3 2 2 4" xfId="2173"/>
    <cellStyle name="40% - Accent5 2 3 2 2 4 2" xfId="6768"/>
    <cellStyle name="40% - Accent5 2 3 2 2 4 2 2" xfId="15441"/>
    <cellStyle name="40% - Accent5 2 3 2 2 4 2 2 2" xfId="33899"/>
    <cellStyle name="40% - Accent5 2 3 2 2 4 2 3" xfId="21224"/>
    <cellStyle name="40% - Accent5 2 3 2 2 4 2 3 2" xfId="33900"/>
    <cellStyle name="40% - Accent5 2 3 2 2 4 2 4" xfId="33901"/>
    <cellStyle name="40% - Accent5 2 3 2 2 4 3" xfId="9659"/>
    <cellStyle name="40% - Accent5 2 3 2 2 4 3 2" xfId="33902"/>
    <cellStyle name="40% - Accent5 2 3 2 2 4 4" xfId="3876"/>
    <cellStyle name="40% - Accent5 2 3 2 2 4 4 2" xfId="33903"/>
    <cellStyle name="40% - Accent5 2 3 2 2 4 5" xfId="12550"/>
    <cellStyle name="40% - Accent5 2 3 2 2 4 5 2" xfId="33904"/>
    <cellStyle name="40% - Accent5 2 3 2 2 4 6" xfId="18333"/>
    <cellStyle name="40% - Accent5 2 3 2 2 4 6 2" xfId="33905"/>
    <cellStyle name="40% - Accent5 2 3 2 2 4 7" xfId="33906"/>
    <cellStyle name="40% - Accent5 2 3 2 2 5" xfId="1573"/>
    <cellStyle name="40% - Accent5 2 3 2 2 5 2" xfId="9059"/>
    <cellStyle name="40% - Accent5 2 3 2 2 5 2 2" xfId="14841"/>
    <cellStyle name="40% - Accent5 2 3 2 2 5 2 2 2" xfId="33907"/>
    <cellStyle name="40% - Accent5 2 3 2 2 5 2 3" xfId="20624"/>
    <cellStyle name="40% - Accent5 2 3 2 2 5 2 3 2" xfId="33908"/>
    <cellStyle name="40% - Accent5 2 3 2 2 5 2 4" xfId="33909"/>
    <cellStyle name="40% - Accent5 2 3 2 2 5 3" xfId="6168"/>
    <cellStyle name="40% - Accent5 2 3 2 2 5 3 2" xfId="33910"/>
    <cellStyle name="40% - Accent5 2 3 2 2 5 4" xfId="11950"/>
    <cellStyle name="40% - Accent5 2 3 2 2 5 4 2" xfId="33911"/>
    <cellStyle name="40% - Accent5 2 3 2 2 5 5" xfId="17733"/>
    <cellStyle name="40% - Accent5 2 3 2 2 5 5 2" xfId="33912"/>
    <cellStyle name="40% - Accent5 2 3 2 2 5 6" xfId="33913"/>
    <cellStyle name="40% - Accent5 2 3 2 2 6" xfId="5065"/>
    <cellStyle name="40% - Accent5 2 3 2 2 6 2" xfId="13739"/>
    <cellStyle name="40% - Accent5 2 3 2 2 6 2 2" xfId="33914"/>
    <cellStyle name="40% - Accent5 2 3 2 2 6 3" xfId="19522"/>
    <cellStyle name="40% - Accent5 2 3 2 2 6 3 2" xfId="33915"/>
    <cellStyle name="40% - Accent5 2 3 2 2 6 4" xfId="33916"/>
    <cellStyle name="40% - Accent5 2 3 2 2 7" xfId="7957"/>
    <cellStyle name="40% - Accent5 2 3 2 2 7 2" xfId="33917"/>
    <cellStyle name="40% - Accent5 2 3 2 2 8" xfId="3276"/>
    <cellStyle name="40% - Accent5 2 3 2 2 8 2" xfId="33918"/>
    <cellStyle name="40% - Accent5 2 3 2 2 9" xfId="10848"/>
    <cellStyle name="40% - Accent5 2 3 2 2 9 2" xfId="33919"/>
    <cellStyle name="40% - Accent5 2 3 2 3" xfId="437"/>
    <cellStyle name="40% - Accent5 2 3 2 3 2" xfId="2175"/>
    <cellStyle name="40% - Accent5 2 3 2 3 2 2" xfId="9661"/>
    <cellStyle name="40% - Accent5 2 3 2 3 2 2 2" xfId="15443"/>
    <cellStyle name="40% - Accent5 2 3 2 3 2 2 2 2" xfId="33920"/>
    <cellStyle name="40% - Accent5 2 3 2 3 2 2 3" xfId="21226"/>
    <cellStyle name="40% - Accent5 2 3 2 3 2 2 3 2" xfId="33921"/>
    <cellStyle name="40% - Accent5 2 3 2 3 2 2 4" xfId="33922"/>
    <cellStyle name="40% - Accent5 2 3 2 3 2 3" xfId="6770"/>
    <cellStyle name="40% - Accent5 2 3 2 3 2 3 2" xfId="33923"/>
    <cellStyle name="40% - Accent5 2 3 2 3 2 4" xfId="12552"/>
    <cellStyle name="40% - Accent5 2 3 2 3 2 4 2" xfId="33924"/>
    <cellStyle name="40% - Accent5 2 3 2 3 2 5" xfId="18335"/>
    <cellStyle name="40% - Accent5 2 3 2 3 2 5 2" xfId="33925"/>
    <cellStyle name="40% - Accent5 2 3 2 3 2 6" xfId="33926"/>
    <cellStyle name="40% - Accent5 2 3 2 3 3" xfId="5067"/>
    <cellStyle name="40% - Accent5 2 3 2 3 3 2" xfId="13741"/>
    <cellStyle name="40% - Accent5 2 3 2 3 3 2 2" xfId="33927"/>
    <cellStyle name="40% - Accent5 2 3 2 3 3 3" xfId="19524"/>
    <cellStyle name="40% - Accent5 2 3 2 3 3 3 2" xfId="33928"/>
    <cellStyle name="40% - Accent5 2 3 2 3 3 4" xfId="33929"/>
    <cellStyle name="40% - Accent5 2 3 2 3 4" xfId="7959"/>
    <cellStyle name="40% - Accent5 2 3 2 3 4 2" xfId="33930"/>
    <cellStyle name="40% - Accent5 2 3 2 3 5" xfId="3878"/>
    <cellStyle name="40% - Accent5 2 3 2 3 5 2" xfId="33931"/>
    <cellStyle name="40% - Accent5 2 3 2 3 6" xfId="10850"/>
    <cellStyle name="40% - Accent5 2 3 2 3 6 2" xfId="33932"/>
    <cellStyle name="40% - Accent5 2 3 2 3 7" xfId="16633"/>
    <cellStyle name="40% - Accent5 2 3 2 3 7 2" xfId="33933"/>
    <cellStyle name="40% - Accent5 2 3 2 3 8" xfId="33934"/>
    <cellStyle name="40% - Accent5 2 3 2 4" xfId="1085"/>
    <cellStyle name="40% - Accent5 2 3 2 4 2" xfId="2789"/>
    <cellStyle name="40% - Accent5 2 3 2 4 2 2" xfId="10275"/>
    <cellStyle name="40% - Accent5 2 3 2 4 2 2 2" xfId="16057"/>
    <cellStyle name="40% - Accent5 2 3 2 4 2 2 2 2" xfId="33935"/>
    <cellStyle name="40% - Accent5 2 3 2 4 2 2 3" xfId="21840"/>
    <cellStyle name="40% - Accent5 2 3 2 4 2 2 3 2" xfId="33936"/>
    <cellStyle name="40% - Accent5 2 3 2 4 2 2 4" xfId="33937"/>
    <cellStyle name="40% - Accent5 2 3 2 4 2 3" xfId="7384"/>
    <cellStyle name="40% - Accent5 2 3 2 4 2 3 2" xfId="33938"/>
    <cellStyle name="40% - Accent5 2 3 2 4 2 4" xfId="13166"/>
    <cellStyle name="40% - Accent5 2 3 2 4 2 4 2" xfId="33939"/>
    <cellStyle name="40% - Accent5 2 3 2 4 2 5" xfId="18949"/>
    <cellStyle name="40% - Accent5 2 3 2 4 2 5 2" xfId="33940"/>
    <cellStyle name="40% - Accent5 2 3 2 4 2 6" xfId="33941"/>
    <cellStyle name="40% - Accent5 2 3 2 4 3" xfId="5681"/>
    <cellStyle name="40% - Accent5 2 3 2 4 3 2" xfId="14355"/>
    <cellStyle name="40% - Accent5 2 3 2 4 3 2 2" xfId="33942"/>
    <cellStyle name="40% - Accent5 2 3 2 4 3 3" xfId="20138"/>
    <cellStyle name="40% - Accent5 2 3 2 4 3 3 2" xfId="33943"/>
    <cellStyle name="40% - Accent5 2 3 2 4 3 4" xfId="33944"/>
    <cellStyle name="40% - Accent5 2 3 2 4 4" xfId="8573"/>
    <cellStyle name="40% - Accent5 2 3 2 4 4 2" xfId="33945"/>
    <cellStyle name="40% - Accent5 2 3 2 4 5" xfId="4492"/>
    <cellStyle name="40% - Accent5 2 3 2 4 5 2" xfId="33946"/>
    <cellStyle name="40% - Accent5 2 3 2 4 6" xfId="11464"/>
    <cellStyle name="40% - Accent5 2 3 2 4 6 2" xfId="33947"/>
    <cellStyle name="40% - Accent5 2 3 2 4 7" xfId="17247"/>
    <cellStyle name="40% - Accent5 2 3 2 4 7 2" xfId="33948"/>
    <cellStyle name="40% - Accent5 2 3 2 4 8" xfId="33949"/>
    <cellStyle name="40% - Accent5 2 3 2 5" xfId="2172"/>
    <cellStyle name="40% - Accent5 2 3 2 5 2" xfId="6767"/>
    <cellStyle name="40% - Accent5 2 3 2 5 2 2" xfId="15440"/>
    <cellStyle name="40% - Accent5 2 3 2 5 2 2 2" xfId="33950"/>
    <cellStyle name="40% - Accent5 2 3 2 5 2 3" xfId="21223"/>
    <cellStyle name="40% - Accent5 2 3 2 5 2 3 2" xfId="33951"/>
    <cellStyle name="40% - Accent5 2 3 2 5 2 4" xfId="33952"/>
    <cellStyle name="40% - Accent5 2 3 2 5 3" xfId="9658"/>
    <cellStyle name="40% - Accent5 2 3 2 5 3 2" xfId="33953"/>
    <cellStyle name="40% - Accent5 2 3 2 5 4" xfId="3875"/>
    <cellStyle name="40% - Accent5 2 3 2 5 4 2" xfId="33954"/>
    <cellStyle name="40% - Accent5 2 3 2 5 5" xfId="12549"/>
    <cellStyle name="40% - Accent5 2 3 2 5 5 2" xfId="33955"/>
    <cellStyle name="40% - Accent5 2 3 2 5 6" xfId="18332"/>
    <cellStyle name="40% - Accent5 2 3 2 5 6 2" xfId="33956"/>
    <cellStyle name="40% - Accent5 2 3 2 5 7" xfId="33957"/>
    <cellStyle name="40% - Accent5 2 3 2 6" xfId="1572"/>
    <cellStyle name="40% - Accent5 2 3 2 6 2" xfId="9058"/>
    <cellStyle name="40% - Accent5 2 3 2 6 2 2" xfId="14840"/>
    <cellStyle name="40% - Accent5 2 3 2 6 2 2 2" xfId="33958"/>
    <cellStyle name="40% - Accent5 2 3 2 6 2 3" xfId="20623"/>
    <cellStyle name="40% - Accent5 2 3 2 6 2 3 2" xfId="33959"/>
    <cellStyle name="40% - Accent5 2 3 2 6 2 4" xfId="33960"/>
    <cellStyle name="40% - Accent5 2 3 2 6 3" xfId="6167"/>
    <cellStyle name="40% - Accent5 2 3 2 6 3 2" xfId="33961"/>
    <cellStyle name="40% - Accent5 2 3 2 6 4" xfId="11949"/>
    <cellStyle name="40% - Accent5 2 3 2 6 4 2" xfId="33962"/>
    <cellStyle name="40% - Accent5 2 3 2 6 5" xfId="17732"/>
    <cellStyle name="40% - Accent5 2 3 2 6 5 2" xfId="33963"/>
    <cellStyle name="40% - Accent5 2 3 2 6 6" xfId="33964"/>
    <cellStyle name="40% - Accent5 2 3 2 7" xfId="5064"/>
    <cellStyle name="40% - Accent5 2 3 2 7 2" xfId="13738"/>
    <cellStyle name="40% - Accent5 2 3 2 7 2 2" xfId="33965"/>
    <cellStyle name="40% - Accent5 2 3 2 7 3" xfId="19521"/>
    <cellStyle name="40% - Accent5 2 3 2 7 3 2" xfId="33966"/>
    <cellStyle name="40% - Accent5 2 3 2 7 4" xfId="33967"/>
    <cellStyle name="40% - Accent5 2 3 2 8" xfId="7956"/>
    <cellStyle name="40% - Accent5 2 3 2 8 2" xfId="33968"/>
    <cellStyle name="40% - Accent5 2 3 2 9" xfId="3275"/>
    <cellStyle name="40% - Accent5 2 3 2 9 2" xfId="33969"/>
    <cellStyle name="40% - Accent5 2 3 3" xfId="438"/>
    <cellStyle name="40% - Accent5 2 3 3 10" xfId="16634"/>
    <cellStyle name="40% - Accent5 2 3 3 10 2" xfId="33970"/>
    <cellStyle name="40% - Accent5 2 3 3 11" xfId="33971"/>
    <cellStyle name="40% - Accent5 2 3 3 2" xfId="439"/>
    <cellStyle name="40% - Accent5 2 3 3 2 2" xfId="2177"/>
    <cellStyle name="40% - Accent5 2 3 3 2 2 2" xfId="9663"/>
    <cellStyle name="40% - Accent5 2 3 3 2 2 2 2" xfId="15445"/>
    <cellStyle name="40% - Accent5 2 3 3 2 2 2 2 2" xfId="33972"/>
    <cellStyle name="40% - Accent5 2 3 3 2 2 2 3" xfId="21228"/>
    <cellStyle name="40% - Accent5 2 3 3 2 2 2 3 2" xfId="33973"/>
    <cellStyle name="40% - Accent5 2 3 3 2 2 2 4" xfId="33974"/>
    <cellStyle name="40% - Accent5 2 3 3 2 2 3" xfId="6772"/>
    <cellStyle name="40% - Accent5 2 3 3 2 2 3 2" xfId="33975"/>
    <cellStyle name="40% - Accent5 2 3 3 2 2 4" xfId="12554"/>
    <cellStyle name="40% - Accent5 2 3 3 2 2 4 2" xfId="33976"/>
    <cellStyle name="40% - Accent5 2 3 3 2 2 5" xfId="18337"/>
    <cellStyle name="40% - Accent5 2 3 3 2 2 5 2" xfId="33977"/>
    <cellStyle name="40% - Accent5 2 3 3 2 2 6" xfId="33978"/>
    <cellStyle name="40% - Accent5 2 3 3 2 3" xfId="5069"/>
    <cellStyle name="40% - Accent5 2 3 3 2 3 2" xfId="13743"/>
    <cellStyle name="40% - Accent5 2 3 3 2 3 2 2" xfId="33979"/>
    <cellStyle name="40% - Accent5 2 3 3 2 3 3" xfId="19526"/>
    <cellStyle name="40% - Accent5 2 3 3 2 3 3 2" xfId="33980"/>
    <cellStyle name="40% - Accent5 2 3 3 2 3 4" xfId="33981"/>
    <cellStyle name="40% - Accent5 2 3 3 2 4" xfId="7961"/>
    <cellStyle name="40% - Accent5 2 3 3 2 4 2" xfId="33982"/>
    <cellStyle name="40% - Accent5 2 3 3 2 5" xfId="3880"/>
    <cellStyle name="40% - Accent5 2 3 3 2 5 2" xfId="33983"/>
    <cellStyle name="40% - Accent5 2 3 3 2 6" xfId="10852"/>
    <cellStyle name="40% - Accent5 2 3 3 2 6 2" xfId="33984"/>
    <cellStyle name="40% - Accent5 2 3 3 2 7" xfId="16635"/>
    <cellStyle name="40% - Accent5 2 3 3 2 7 2" xfId="33985"/>
    <cellStyle name="40% - Accent5 2 3 3 2 8" xfId="33986"/>
    <cellStyle name="40% - Accent5 2 3 3 3" xfId="1087"/>
    <cellStyle name="40% - Accent5 2 3 3 3 2" xfId="2791"/>
    <cellStyle name="40% - Accent5 2 3 3 3 2 2" xfId="10277"/>
    <cellStyle name="40% - Accent5 2 3 3 3 2 2 2" xfId="16059"/>
    <cellStyle name="40% - Accent5 2 3 3 3 2 2 2 2" xfId="33987"/>
    <cellStyle name="40% - Accent5 2 3 3 3 2 2 3" xfId="21842"/>
    <cellStyle name="40% - Accent5 2 3 3 3 2 2 3 2" xfId="33988"/>
    <cellStyle name="40% - Accent5 2 3 3 3 2 2 4" xfId="33989"/>
    <cellStyle name="40% - Accent5 2 3 3 3 2 3" xfId="7386"/>
    <cellStyle name="40% - Accent5 2 3 3 3 2 3 2" xfId="33990"/>
    <cellStyle name="40% - Accent5 2 3 3 3 2 4" xfId="13168"/>
    <cellStyle name="40% - Accent5 2 3 3 3 2 4 2" xfId="33991"/>
    <cellStyle name="40% - Accent5 2 3 3 3 2 5" xfId="18951"/>
    <cellStyle name="40% - Accent5 2 3 3 3 2 5 2" xfId="33992"/>
    <cellStyle name="40% - Accent5 2 3 3 3 2 6" xfId="33993"/>
    <cellStyle name="40% - Accent5 2 3 3 3 3" xfId="5683"/>
    <cellStyle name="40% - Accent5 2 3 3 3 3 2" xfId="14357"/>
    <cellStyle name="40% - Accent5 2 3 3 3 3 2 2" xfId="33994"/>
    <cellStyle name="40% - Accent5 2 3 3 3 3 3" xfId="20140"/>
    <cellStyle name="40% - Accent5 2 3 3 3 3 3 2" xfId="33995"/>
    <cellStyle name="40% - Accent5 2 3 3 3 3 4" xfId="33996"/>
    <cellStyle name="40% - Accent5 2 3 3 3 4" xfId="8575"/>
    <cellStyle name="40% - Accent5 2 3 3 3 4 2" xfId="33997"/>
    <cellStyle name="40% - Accent5 2 3 3 3 5" xfId="4494"/>
    <cellStyle name="40% - Accent5 2 3 3 3 5 2" xfId="33998"/>
    <cellStyle name="40% - Accent5 2 3 3 3 6" xfId="11466"/>
    <cellStyle name="40% - Accent5 2 3 3 3 6 2" xfId="33999"/>
    <cellStyle name="40% - Accent5 2 3 3 3 7" xfId="17249"/>
    <cellStyle name="40% - Accent5 2 3 3 3 7 2" xfId="34000"/>
    <cellStyle name="40% - Accent5 2 3 3 3 8" xfId="34001"/>
    <cellStyle name="40% - Accent5 2 3 3 4" xfId="2176"/>
    <cellStyle name="40% - Accent5 2 3 3 4 2" xfId="6771"/>
    <cellStyle name="40% - Accent5 2 3 3 4 2 2" xfId="15444"/>
    <cellStyle name="40% - Accent5 2 3 3 4 2 2 2" xfId="34002"/>
    <cellStyle name="40% - Accent5 2 3 3 4 2 3" xfId="21227"/>
    <cellStyle name="40% - Accent5 2 3 3 4 2 3 2" xfId="34003"/>
    <cellStyle name="40% - Accent5 2 3 3 4 2 4" xfId="34004"/>
    <cellStyle name="40% - Accent5 2 3 3 4 3" xfId="9662"/>
    <cellStyle name="40% - Accent5 2 3 3 4 3 2" xfId="34005"/>
    <cellStyle name="40% - Accent5 2 3 3 4 4" xfId="3879"/>
    <cellStyle name="40% - Accent5 2 3 3 4 4 2" xfId="34006"/>
    <cellStyle name="40% - Accent5 2 3 3 4 5" xfId="12553"/>
    <cellStyle name="40% - Accent5 2 3 3 4 5 2" xfId="34007"/>
    <cellStyle name="40% - Accent5 2 3 3 4 6" xfId="18336"/>
    <cellStyle name="40% - Accent5 2 3 3 4 6 2" xfId="34008"/>
    <cellStyle name="40% - Accent5 2 3 3 4 7" xfId="34009"/>
    <cellStyle name="40% - Accent5 2 3 3 5" xfId="1574"/>
    <cellStyle name="40% - Accent5 2 3 3 5 2" xfId="9060"/>
    <cellStyle name="40% - Accent5 2 3 3 5 2 2" xfId="14842"/>
    <cellStyle name="40% - Accent5 2 3 3 5 2 2 2" xfId="34010"/>
    <cellStyle name="40% - Accent5 2 3 3 5 2 3" xfId="20625"/>
    <cellStyle name="40% - Accent5 2 3 3 5 2 3 2" xfId="34011"/>
    <cellStyle name="40% - Accent5 2 3 3 5 2 4" xfId="34012"/>
    <cellStyle name="40% - Accent5 2 3 3 5 3" xfId="6169"/>
    <cellStyle name="40% - Accent5 2 3 3 5 3 2" xfId="34013"/>
    <cellStyle name="40% - Accent5 2 3 3 5 4" xfId="11951"/>
    <cellStyle name="40% - Accent5 2 3 3 5 4 2" xfId="34014"/>
    <cellStyle name="40% - Accent5 2 3 3 5 5" xfId="17734"/>
    <cellStyle name="40% - Accent5 2 3 3 5 5 2" xfId="34015"/>
    <cellStyle name="40% - Accent5 2 3 3 5 6" xfId="34016"/>
    <cellStyle name="40% - Accent5 2 3 3 6" xfId="5068"/>
    <cellStyle name="40% - Accent5 2 3 3 6 2" xfId="13742"/>
    <cellStyle name="40% - Accent5 2 3 3 6 2 2" xfId="34017"/>
    <cellStyle name="40% - Accent5 2 3 3 6 3" xfId="19525"/>
    <cellStyle name="40% - Accent5 2 3 3 6 3 2" xfId="34018"/>
    <cellStyle name="40% - Accent5 2 3 3 6 4" xfId="34019"/>
    <cellStyle name="40% - Accent5 2 3 3 7" xfId="7960"/>
    <cellStyle name="40% - Accent5 2 3 3 7 2" xfId="34020"/>
    <cellStyle name="40% - Accent5 2 3 3 8" xfId="3277"/>
    <cellStyle name="40% - Accent5 2 3 3 8 2" xfId="34021"/>
    <cellStyle name="40% - Accent5 2 3 3 9" xfId="10851"/>
    <cellStyle name="40% - Accent5 2 3 3 9 2" xfId="34022"/>
    <cellStyle name="40% - Accent5 2 3 4" xfId="440"/>
    <cellStyle name="40% - Accent5 2 3 4 10" xfId="16636"/>
    <cellStyle name="40% - Accent5 2 3 4 10 2" xfId="34023"/>
    <cellStyle name="40% - Accent5 2 3 4 11" xfId="34024"/>
    <cellStyle name="40% - Accent5 2 3 4 2" xfId="441"/>
    <cellStyle name="40% - Accent5 2 3 4 2 2" xfId="2179"/>
    <cellStyle name="40% - Accent5 2 3 4 2 2 2" xfId="9665"/>
    <cellStyle name="40% - Accent5 2 3 4 2 2 2 2" xfId="15447"/>
    <cellStyle name="40% - Accent5 2 3 4 2 2 2 2 2" xfId="34025"/>
    <cellStyle name="40% - Accent5 2 3 4 2 2 2 3" xfId="21230"/>
    <cellStyle name="40% - Accent5 2 3 4 2 2 2 3 2" xfId="34026"/>
    <cellStyle name="40% - Accent5 2 3 4 2 2 2 4" xfId="34027"/>
    <cellStyle name="40% - Accent5 2 3 4 2 2 3" xfId="6774"/>
    <cellStyle name="40% - Accent5 2 3 4 2 2 3 2" xfId="34028"/>
    <cellStyle name="40% - Accent5 2 3 4 2 2 4" xfId="12556"/>
    <cellStyle name="40% - Accent5 2 3 4 2 2 4 2" xfId="34029"/>
    <cellStyle name="40% - Accent5 2 3 4 2 2 5" xfId="18339"/>
    <cellStyle name="40% - Accent5 2 3 4 2 2 5 2" xfId="34030"/>
    <cellStyle name="40% - Accent5 2 3 4 2 2 6" xfId="34031"/>
    <cellStyle name="40% - Accent5 2 3 4 2 3" xfId="5071"/>
    <cellStyle name="40% - Accent5 2 3 4 2 3 2" xfId="13745"/>
    <cellStyle name="40% - Accent5 2 3 4 2 3 2 2" xfId="34032"/>
    <cellStyle name="40% - Accent5 2 3 4 2 3 3" xfId="19528"/>
    <cellStyle name="40% - Accent5 2 3 4 2 3 3 2" xfId="34033"/>
    <cellStyle name="40% - Accent5 2 3 4 2 3 4" xfId="34034"/>
    <cellStyle name="40% - Accent5 2 3 4 2 4" xfId="7963"/>
    <cellStyle name="40% - Accent5 2 3 4 2 4 2" xfId="34035"/>
    <cellStyle name="40% - Accent5 2 3 4 2 5" xfId="3882"/>
    <cellStyle name="40% - Accent5 2 3 4 2 5 2" xfId="34036"/>
    <cellStyle name="40% - Accent5 2 3 4 2 6" xfId="10854"/>
    <cellStyle name="40% - Accent5 2 3 4 2 6 2" xfId="34037"/>
    <cellStyle name="40% - Accent5 2 3 4 2 7" xfId="16637"/>
    <cellStyle name="40% - Accent5 2 3 4 2 7 2" xfId="34038"/>
    <cellStyle name="40% - Accent5 2 3 4 2 8" xfId="34039"/>
    <cellStyle name="40% - Accent5 2 3 4 3" xfId="1088"/>
    <cellStyle name="40% - Accent5 2 3 4 3 2" xfId="2792"/>
    <cellStyle name="40% - Accent5 2 3 4 3 2 2" xfId="10278"/>
    <cellStyle name="40% - Accent5 2 3 4 3 2 2 2" xfId="16060"/>
    <cellStyle name="40% - Accent5 2 3 4 3 2 2 2 2" xfId="34040"/>
    <cellStyle name="40% - Accent5 2 3 4 3 2 2 3" xfId="21843"/>
    <cellStyle name="40% - Accent5 2 3 4 3 2 2 3 2" xfId="34041"/>
    <cellStyle name="40% - Accent5 2 3 4 3 2 2 4" xfId="34042"/>
    <cellStyle name="40% - Accent5 2 3 4 3 2 3" xfId="7387"/>
    <cellStyle name="40% - Accent5 2 3 4 3 2 3 2" xfId="34043"/>
    <cellStyle name="40% - Accent5 2 3 4 3 2 4" xfId="13169"/>
    <cellStyle name="40% - Accent5 2 3 4 3 2 4 2" xfId="34044"/>
    <cellStyle name="40% - Accent5 2 3 4 3 2 5" xfId="18952"/>
    <cellStyle name="40% - Accent5 2 3 4 3 2 5 2" xfId="34045"/>
    <cellStyle name="40% - Accent5 2 3 4 3 2 6" xfId="34046"/>
    <cellStyle name="40% - Accent5 2 3 4 3 3" xfId="5684"/>
    <cellStyle name="40% - Accent5 2 3 4 3 3 2" xfId="14358"/>
    <cellStyle name="40% - Accent5 2 3 4 3 3 2 2" xfId="34047"/>
    <cellStyle name="40% - Accent5 2 3 4 3 3 3" xfId="20141"/>
    <cellStyle name="40% - Accent5 2 3 4 3 3 3 2" xfId="34048"/>
    <cellStyle name="40% - Accent5 2 3 4 3 3 4" xfId="34049"/>
    <cellStyle name="40% - Accent5 2 3 4 3 4" xfId="8576"/>
    <cellStyle name="40% - Accent5 2 3 4 3 4 2" xfId="34050"/>
    <cellStyle name="40% - Accent5 2 3 4 3 5" xfId="4495"/>
    <cellStyle name="40% - Accent5 2 3 4 3 5 2" xfId="34051"/>
    <cellStyle name="40% - Accent5 2 3 4 3 6" xfId="11467"/>
    <cellStyle name="40% - Accent5 2 3 4 3 6 2" xfId="34052"/>
    <cellStyle name="40% - Accent5 2 3 4 3 7" xfId="17250"/>
    <cellStyle name="40% - Accent5 2 3 4 3 7 2" xfId="34053"/>
    <cellStyle name="40% - Accent5 2 3 4 3 8" xfId="34054"/>
    <cellStyle name="40% - Accent5 2 3 4 4" xfId="2178"/>
    <cellStyle name="40% - Accent5 2 3 4 4 2" xfId="6773"/>
    <cellStyle name="40% - Accent5 2 3 4 4 2 2" xfId="15446"/>
    <cellStyle name="40% - Accent5 2 3 4 4 2 2 2" xfId="34055"/>
    <cellStyle name="40% - Accent5 2 3 4 4 2 3" xfId="21229"/>
    <cellStyle name="40% - Accent5 2 3 4 4 2 3 2" xfId="34056"/>
    <cellStyle name="40% - Accent5 2 3 4 4 2 4" xfId="34057"/>
    <cellStyle name="40% - Accent5 2 3 4 4 3" xfId="9664"/>
    <cellStyle name="40% - Accent5 2 3 4 4 3 2" xfId="34058"/>
    <cellStyle name="40% - Accent5 2 3 4 4 4" xfId="3881"/>
    <cellStyle name="40% - Accent5 2 3 4 4 4 2" xfId="34059"/>
    <cellStyle name="40% - Accent5 2 3 4 4 5" xfId="12555"/>
    <cellStyle name="40% - Accent5 2 3 4 4 5 2" xfId="34060"/>
    <cellStyle name="40% - Accent5 2 3 4 4 6" xfId="18338"/>
    <cellStyle name="40% - Accent5 2 3 4 4 6 2" xfId="34061"/>
    <cellStyle name="40% - Accent5 2 3 4 4 7" xfId="34062"/>
    <cellStyle name="40% - Accent5 2 3 4 5" xfId="1575"/>
    <cellStyle name="40% - Accent5 2 3 4 5 2" xfId="9061"/>
    <cellStyle name="40% - Accent5 2 3 4 5 2 2" xfId="14843"/>
    <cellStyle name="40% - Accent5 2 3 4 5 2 2 2" xfId="34063"/>
    <cellStyle name="40% - Accent5 2 3 4 5 2 3" xfId="20626"/>
    <cellStyle name="40% - Accent5 2 3 4 5 2 3 2" xfId="34064"/>
    <cellStyle name="40% - Accent5 2 3 4 5 2 4" xfId="34065"/>
    <cellStyle name="40% - Accent5 2 3 4 5 3" xfId="6170"/>
    <cellStyle name="40% - Accent5 2 3 4 5 3 2" xfId="34066"/>
    <cellStyle name="40% - Accent5 2 3 4 5 4" xfId="11952"/>
    <cellStyle name="40% - Accent5 2 3 4 5 4 2" xfId="34067"/>
    <cellStyle name="40% - Accent5 2 3 4 5 5" xfId="17735"/>
    <cellStyle name="40% - Accent5 2 3 4 5 5 2" xfId="34068"/>
    <cellStyle name="40% - Accent5 2 3 4 5 6" xfId="34069"/>
    <cellStyle name="40% - Accent5 2 3 4 6" xfId="5070"/>
    <cellStyle name="40% - Accent5 2 3 4 6 2" xfId="13744"/>
    <cellStyle name="40% - Accent5 2 3 4 6 2 2" xfId="34070"/>
    <cellStyle name="40% - Accent5 2 3 4 6 3" xfId="19527"/>
    <cellStyle name="40% - Accent5 2 3 4 6 3 2" xfId="34071"/>
    <cellStyle name="40% - Accent5 2 3 4 6 4" xfId="34072"/>
    <cellStyle name="40% - Accent5 2 3 4 7" xfId="7962"/>
    <cellStyle name="40% - Accent5 2 3 4 7 2" xfId="34073"/>
    <cellStyle name="40% - Accent5 2 3 4 8" xfId="3278"/>
    <cellStyle name="40% - Accent5 2 3 4 8 2" xfId="34074"/>
    <cellStyle name="40% - Accent5 2 3 4 9" xfId="10853"/>
    <cellStyle name="40% - Accent5 2 3 4 9 2" xfId="34075"/>
    <cellStyle name="40% - Accent5 2 3 5" xfId="442"/>
    <cellStyle name="40% - Accent5 2 3 5 2" xfId="2180"/>
    <cellStyle name="40% - Accent5 2 3 5 2 2" xfId="6775"/>
    <cellStyle name="40% - Accent5 2 3 5 2 2 2" xfId="15448"/>
    <cellStyle name="40% - Accent5 2 3 5 2 2 2 2" xfId="34076"/>
    <cellStyle name="40% - Accent5 2 3 5 2 2 3" xfId="21231"/>
    <cellStyle name="40% - Accent5 2 3 5 2 2 3 2" xfId="34077"/>
    <cellStyle name="40% - Accent5 2 3 5 2 2 4" xfId="34078"/>
    <cellStyle name="40% - Accent5 2 3 5 2 3" xfId="9666"/>
    <cellStyle name="40% - Accent5 2 3 5 2 3 2" xfId="34079"/>
    <cellStyle name="40% - Accent5 2 3 5 2 4" xfId="3883"/>
    <cellStyle name="40% - Accent5 2 3 5 2 4 2" xfId="34080"/>
    <cellStyle name="40% - Accent5 2 3 5 2 5" xfId="12557"/>
    <cellStyle name="40% - Accent5 2 3 5 2 5 2" xfId="34081"/>
    <cellStyle name="40% - Accent5 2 3 5 2 6" xfId="18340"/>
    <cellStyle name="40% - Accent5 2 3 5 2 6 2" xfId="34082"/>
    <cellStyle name="40% - Accent5 2 3 5 2 7" xfId="34083"/>
    <cellStyle name="40% - Accent5 2 3 5 3" xfId="1571"/>
    <cellStyle name="40% - Accent5 2 3 5 3 2" xfId="9057"/>
    <cellStyle name="40% - Accent5 2 3 5 3 2 2" xfId="14839"/>
    <cellStyle name="40% - Accent5 2 3 5 3 2 2 2" xfId="34084"/>
    <cellStyle name="40% - Accent5 2 3 5 3 2 3" xfId="20622"/>
    <cellStyle name="40% - Accent5 2 3 5 3 2 3 2" xfId="34085"/>
    <cellStyle name="40% - Accent5 2 3 5 3 2 4" xfId="34086"/>
    <cellStyle name="40% - Accent5 2 3 5 3 3" xfId="6166"/>
    <cellStyle name="40% - Accent5 2 3 5 3 3 2" xfId="34087"/>
    <cellStyle name="40% - Accent5 2 3 5 3 4" xfId="11948"/>
    <cellStyle name="40% - Accent5 2 3 5 3 4 2" xfId="34088"/>
    <cellStyle name="40% - Accent5 2 3 5 3 5" xfId="17731"/>
    <cellStyle name="40% - Accent5 2 3 5 3 5 2" xfId="34089"/>
    <cellStyle name="40% - Accent5 2 3 5 3 6" xfId="34090"/>
    <cellStyle name="40% - Accent5 2 3 5 4" xfId="5072"/>
    <cellStyle name="40% - Accent5 2 3 5 4 2" xfId="13746"/>
    <cellStyle name="40% - Accent5 2 3 5 4 2 2" xfId="34091"/>
    <cellStyle name="40% - Accent5 2 3 5 4 3" xfId="19529"/>
    <cellStyle name="40% - Accent5 2 3 5 4 3 2" xfId="34092"/>
    <cellStyle name="40% - Accent5 2 3 5 4 4" xfId="34093"/>
    <cellStyle name="40% - Accent5 2 3 5 5" xfId="7964"/>
    <cellStyle name="40% - Accent5 2 3 5 5 2" xfId="34094"/>
    <cellStyle name="40% - Accent5 2 3 5 6" xfId="3274"/>
    <cellStyle name="40% - Accent5 2 3 5 6 2" xfId="34095"/>
    <cellStyle name="40% - Accent5 2 3 5 7" xfId="10855"/>
    <cellStyle name="40% - Accent5 2 3 5 7 2" xfId="34096"/>
    <cellStyle name="40% - Accent5 2 3 5 8" xfId="16638"/>
    <cellStyle name="40% - Accent5 2 3 5 8 2" xfId="34097"/>
    <cellStyle name="40% - Accent5 2 3 5 9" xfId="34098"/>
    <cellStyle name="40% - Accent5 2 3 6" xfId="891"/>
    <cellStyle name="40% - Accent5 2 3 6 2" xfId="2597"/>
    <cellStyle name="40% - Accent5 2 3 6 2 2" xfId="10083"/>
    <cellStyle name="40% - Accent5 2 3 6 2 2 2" xfId="15865"/>
    <cellStyle name="40% - Accent5 2 3 6 2 2 2 2" xfId="34099"/>
    <cellStyle name="40% - Accent5 2 3 6 2 2 3" xfId="21648"/>
    <cellStyle name="40% - Accent5 2 3 6 2 2 3 2" xfId="34100"/>
    <cellStyle name="40% - Accent5 2 3 6 2 2 4" xfId="34101"/>
    <cellStyle name="40% - Accent5 2 3 6 2 3" xfId="7192"/>
    <cellStyle name="40% - Accent5 2 3 6 2 3 2" xfId="34102"/>
    <cellStyle name="40% - Accent5 2 3 6 2 4" xfId="12974"/>
    <cellStyle name="40% - Accent5 2 3 6 2 4 2" xfId="34103"/>
    <cellStyle name="40% - Accent5 2 3 6 2 5" xfId="18757"/>
    <cellStyle name="40% - Accent5 2 3 6 2 5 2" xfId="34104"/>
    <cellStyle name="40% - Accent5 2 3 6 2 6" xfId="34105"/>
    <cellStyle name="40% - Accent5 2 3 6 3" xfId="5489"/>
    <cellStyle name="40% - Accent5 2 3 6 3 2" xfId="14163"/>
    <cellStyle name="40% - Accent5 2 3 6 3 2 2" xfId="34106"/>
    <cellStyle name="40% - Accent5 2 3 6 3 3" xfId="19946"/>
    <cellStyle name="40% - Accent5 2 3 6 3 3 2" xfId="34107"/>
    <cellStyle name="40% - Accent5 2 3 6 3 4" xfId="34108"/>
    <cellStyle name="40% - Accent5 2 3 6 4" xfId="8381"/>
    <cellStyle name="40% - Accent5 2 3 6 4 2" xfId="34109"/>
    <cellStyle name="40% - Accent5 2 3 6 5" xfId="4300"/>
    <cellStyle name="40% - Accent5 2 3 6 5 2" xfId="34110"/>
    <cellStyle name="40% - Accent5 2 3 6 6" xfId="11272"/>
    <cellStyle name="40% - Accent5 2 3 6 6 2" xfId="34111"/>
    <cellStyle name="40% - Accent5 2 3 6 7" xfId="17055"/>
    <cellStyle name="40% - Accent5 2 3 6 7 2" xfId="34112"/>
    <cellStyle name="40% - Accent5 2 3 6 8" xfId="34113"/>
    <cellStyle name="40% - Accent5 2 3 7" xfId="2171"/>
    <cellStyle name="40% - Accent5 2 3 7 2" xfId="6766"/>
    <cellStyle name="40% - Accent5 2 3 7 2 2" xfId="15439"/>
    <cellStyle name="40% - Accent5 2 3 7 2 2 2" xfId="34114"/>
    <cellStyle name="40% - Accent5 2 3 7 2 3" xfId="21222"/>
    <cellStyle name="40% - Accent5 2 3 7 2 3 2" xfId="34115"/>
    <cellStyle name="40% - Accent5 2 3 7 2 4" xfId="34116"/>
    <cellStyle name="40% - Accent5 2 3 7 3" xfId="9657"/>
    <cellStyle name="40% - Accent5 2 3 7 3 2" xfId="34117"/>
    <cellStyle name="40% - Accent5 2 3 7 4" xfId="3874"/>
    <cellStyle name="40% - Accent5 2 3 7 4 2" xfId="34118"/>
    <cellStyle name="40% - Accent5 2 3 7 5" xfId="12548"/>
    <cellStyle name="40% - Accent5 2 3 7 5 2" xfId="34119"/>
    <cellStyle name="40% - Accent5 2 3 7 6" xfId="18331"/>
    <cellStyle name="40% - Accent5 2 3 7 6 2" xfId="34120"/>
    <cellStyle name="40% - Accent5 2 3 7 7" xfId="34121"/>
    <cellStyle name="40% - Accent5 2 3 8" xfId="1325"/>
    <cellStyle name="40% - Accent5 2 3 8 2" xfId="8811"/>
    <cellStyle name="40% - Accent5 2 3 8 2 2" xfId="14593"/>
    <cellStyle name="40% - Accent5 2 3 8 2 2 2" xfId="34122"/>
    <cellStyle name="40% - Accent5 2 3 8 2 3" xfId="20376"/>
    <cellStyle name="40% - Accent5 2 3 8 2 3 2" xfId="34123"/>
    <cellStyle name="40% - Accent5 2 3 8 2 4" xfId="34124"/>
    <cellStyle name="40% - Accent5 2 3 8 3" xfId="5920"/>
    <cellStyle name="40% - Accent5 2 3 8 3 2" xfId="34125"/>
    <cellStyle name="40% - Accent5 2 3 8 4" xfId="11702"/>
    <cellStyle name="40% - Accent5 2 3 8 4 2" xfId="34126"/>
    <cellStyle name="40% - Accent5 2 3 8 5" xfId="17485"/>
    <cellStyle name="40% - Accent5 2 3 8 5 2" xfId="34127"/>
    <cellStyle name="40% - Accent5 2 3 8 6" xfId="34128"/>
    <cellStyle name="40% - Accent5 2 3 9" xfId="5063"/>
    <cellStyle name="40% - Accent5 2 3 9 2" xfId="13737"/>
    <cellStyle name="40% - Accent5 2 3 9 2 2" xfId="34129"/>
    <cellStyle name="40% - Accent5 2 3 9 3" xfId="19520"/>
    <cellStyle name="40% - Accent5 2 3 9 3 2" xfId="34130"/>
    <cellStyle name="40% - Accent5 2 3 9 4" xfId="34131"/>
    <cellStyle name="40% - Accent5 2 4" xfId="443"/>
    <cellStyle name="40% - Accent5 2 4 10" xfId="10856"/>
    <cellStyle name="40% - Accent5 2 4 10 2" xfId="34132"/>
    <cellStyle name="40% - Accent5 2 4 11" xfId="16639"/>
    <cellStyle name="40% - Accent5 2 4 11 2" xfId="34133"/>
    <cellStyle name="40% - Accent5 2 4 12" xfId="34134"/>
    <cellStyle name="40% - Accent5 2 4 2" xfId="444"/>
    <cellStyle name="40% - Accent5 2 4 2 10" xfId="16640"/>
    <cellStyle name="40% - Accent5 2 4 2 10 2" xfId="34135"/>
    <cellStyle name="40% - Accent5 2 4 2 11" xfId="34136"/>
    <cellStyle name="40% - Accent5 2 4 2 2" xfId="445"/>
    <cellStyle name="40% - Accent5 2 4 2 2 2" xfId="2183"/>
    <cellStyle name="40% - Accent5 2 4 2 2 2 2" xfId="9669"/>
    <cellStyle name="40% - Accent5 2 4 2 2 2 2 2" xfId="15451"/>
    <cellStyle name="40% - Accent5 2 4 2 2 2 2 2 2" xfId="34137"/>
    <cellStyle name="40% - Accent5 2 4 2 2 2 2 3" xfId="21234"/>
    <cellStyle name="40% - Accent5 2 4 2 2 2 2 3 2" xfId="34138"/>
    <cellStyle name="40% - Accent5 2 4 2 2 2 2 4" xfId="34139"/>
    <cellStyle name="40% - Accent5 2 4 2 2 2 3" xfId="6778"/>
    <cellStyle name="40% - Accent5 2 4 2 2 2 3 2" xfId="34140"/>
    <cellStyle name="40% - Accent5 2 4 2 2 2 4" xfId="12560"/>
    <cellStyle name="40% - Accent5 2 4 2 2 2 4 2" xfId="34141"/>
    <cellStyle name="40% - Accent5 2 4 2 2 2 5" xfId="18343"/>
    <cellStyle name="40% - Accent5 2 4 2 2 2 5 2" xfId="34142"/>
    <cellStyle name="40% - Accent5 2 4 2 2 2 6" xfId="34143"/>
    <cellStyle name="40% - Accent5 2 4 2 2 3" xfId="5075"/>
    <cellStyle name="40% - Accent5 2 4 2 2 3 2" xfId="13749"/>
    <cellStyle name="40% - Accent5 2 4 2 2 3 2 2" xfId="34144"/>
    <cellStyle name="40% - Accent5 2 4 2 2 3 3" xfId="19532"/>
    <cellStyle name="40% - Accent5 2 4 2 2 3 3 2" xfId="34145"/>
    <cellStyle name="40% - Accent5 2 4 2 2 3 4" xfId="34146"/>
    <cellStyle name="40% - Accent5 2 4 2 2 4" xfId="7967"/>
    <cellStyle name="40% - Accent5 2 4 2 2 4 2" xfId="34147"/>
    <cellStyle name="40% - Accent5 2 4 2 2 5" xfId="3886"/>
    <cellStyle name="40% - Accent5 2 4 2 2 5 2" xfId="34148"/>
    <cellStyle name="40% - Accent5 2 4 2 2 6" xfId="10858"/>
    <cellStyle name="40% - Accent5 2 4 2 2 6 2" xfId="34149"/>
    <cellStyle name="40% - Accent5 2 4 2 2 7" xfId="16641"/>
    <cellStyle name="40% - Accent5 2 4 2 2 7 2" xfId="34150"/>
    <cellStyle name="40% - Accent5 2 4 2 2 8" xfId="34151"/>
    <cellStyle name="40% - Accent5 2 4 2 3" xfId="1090"/>
    <cellStyle name="40% - Accent5 2 4 2 3 2" xfId="2794"/>
    <cellStyle name="40% - Accent5 2 4 2 3 2 2" xfId="10280"/>
    <cellStyle name="40% - Accent5 2 4 2 3 2 2 2" xfId="16062"/>
    <cellStyle name="40% - Accent5 2 4 2 3 2 2 2 2" xfId="34152"/>
    <cellStyle name="40% - Accent5 2 4 2 3 2 2 3" xfId="21845"/>
    <cellStyle name="40% - Accent5 2 4 2 3 2 2 3 2" xfId="34153"/>
    <cellStyle name="40% - Accent5 2 4 2 3 2 2 4" xfId="34154"/>
    <cellStyle name="40% - Accent5 2 4 2 3 2 3" xfId="7389"/>
    <cellStyle name="40% - Accent5 2 4 2 3 2 3 2" xfId="34155"/>
    <cellStyle name="40% - Accent5 2 4 2 3 2 4" xfId="13171"/>
    <cellStyle name="40% - Accent5 2 4 2 3 2 4 2" xfId="34156"/>
    <cellStyle name="40% - Accent5 2 4 2 3 2 5" xfId="18954"/>
    <cellStyle name="40% - Accent5 2 4 2 3 2 5 2" xfId="34157"/>
    <cellStyle name="40% - Accent5 2 4 2 3 2 6" xfId="34158"/>
    <cellStyle name="40% - Accent5 2 4 2 3 3" xfId="5686"/>
    <cellStyle name="40% - Accent5 2 4 2 3 3 2" xfId="14360"/>
    <cellStyle name="40% - Accent5 2 4 2 3 3 2 2" xfId="34159"/>
    <cellStyle name="40% - Accent5 2 4 2 3 3 3" xfId="20143"/>
    <cellStyle name="40% - Accent5 2 4 2 3 3 3 2" xfId="34160"/>
    <cellStyle name="40% - Accent5 2 4 2 3 3 4" xfId="34161"/>
    <cellStyle name="40% - Accent5 2 4 2 3 4" xfId="8578"/>
    <cellStyle name="40% - Accent5 2 4 2 3 4 2" xfId="34162"/>
    <cellStyle name="40% - Accent5 2 4 2 3 5" xfId="4497"/>
    <cellStyle name="40% - Accent5 2 4 2 3 5 2" xfId="34163"/>
    <cellStyle name="40% - Accent5 2 4 2 3 6" xfId="11469"/>
    <cellStyle name="40% - Accent5 2 4 2 3 6 2" xfId="34164"/>
    <cellStyle name="40% - Accent5 2 4 2 3 7" xfId="17252"/>
    <cellStyle name="40% - Accent5 2 4 2 3 7 2" xfId="34165"/>
    <cellStyle name="40% - Accent5 2 4 2 3 8" xfId="34166"/>
    <cellStyle name="40% - Accent5 2 4 2 4" xfId="2182"/>
    <cellStyle name="40% - Accent5 2 4 2 4 2" xfId="6777"/>
    <cellStyle name="40% - Accent5 2 4 2 4 2 2" xfId="15450"/>
    <cellStyle name="40% - Accent5 2 4 2 4 2 2 2" xfId="34167"/>
    <cellStyle name="40% - Accent5 2 4 2 4 2 3" xfId="21233"/>
    <cellStyle name="40% - Accent5 2 4 2 4 2 3 2" xfId="34168"/>
    <cellStyle name="40% - Accent5 2 4 2 4 2 4" xfId="34169"/>
    <cellStyle name="40% - Accent5 2 4 2 4 3" xfId="9668"/>
    <cellStyle name="40% - Accent5 2 4 2 4 3 2" xfId="34170"/>
    <cellStyle name="40% - Accent5 2 4 2 4 4" xfId="3885"/>
    <cellStyle name="40% - Accent5 2 4 2 4 4 2" xfId="34171"/>
    <cellStyle name="40% - Accent5 2 4 2 4 5" xfId="12559"/>
    <cellStyle name="40% - Accent5 2 4 2 4 5 2" xfId="34172"/>
    <cellStyle name="40% - Accent5 2 4 2 4 6" xfId="18342"/>
    <cellStyle name="40% - Accent5 2 4 2 4 6 2" xfId="34173"/>
    <cellStyle name="40% - Accent5 2 4 2 4 7" xfId="34174"/>
    <cellStyle name="40% - Accent5 2 4 2 5" xfId="1577"/>
    <cellStyle name="40% - Accent5 2 4 2 5 2" xfId="9063"/>
    <cellStyle name="40% - Accent5 2 4 2 5 2 2" xfId="14845"/>
    <cellStyle name="40% - Accent5 2 4 2 5 2 2 2" xfId="34175"/>
    <cellStyle name="40% - Accent5 2 4 2 5 2 3" xfId="20628"/>
    <cellStyle name="40% - Accent5 2 4 2 5 2 3 2" xfId="34176"/>
    <cellStyle name="40% - Accent5 2 4 2 5 2 4" xfId="34177"/>
    <cellStyle name="40% - Accent5 2 4 2 5 3" xfId="6172"/>
    <cellStyle name="40% - Accent5 2 4 2 5 3 2" xfId="34178"/>
    <cellStyle name="40% - Accent5 2 4 2 5 4" xfId="11954"/>
    <cellStyle name="40% - Accent5 2 4 2 5 4 2" xfId="34179"/>
    <cellStyle name="40% - Accent5 2 4 2 5 5" xfId="17737"/>
    <cellStyle name="40% - Accent5 2 4 2 5 5 2" xfId="34180"/>
    <cellStyle name="40% - Accent5 2 4 2 5 6" xfId="34181"/>
    <cellStyle name="40% - Accent5 2 4 2 6" xfId="5074"/>
    <cellStyle name="40% - Accent5 2 4 2 6 2" xfId="13748"/>
    <cellStyle name="40% - Accent5 2 4 2 6 2 2" xfId="34182"/>
    <cellStyle name="40% - Accent5 2 4 2 6 3" xfId="19531"/>
    <cellStyle name="40% - Accent5 2 4 2 6 3 2" xfId="34183"/>
    <cellStyle name="40% - Accent5 2 4 2 6 4" xfId="34184"/>
    <cellStyle name="40% - Accent5 2 4 2 7" xfId="7966"/>
    <cellStyle name="40% - Accent5 2 4 2 7 2" xfId="34185"/>
    <cellStyle name="40% - Accent5 2 4 2 8" xfId="3280"/>
    <cellStyle name="40% - Accent5 2 4 2 8 2" xfId="34186"/>
    <cellStyle name="40% - Accent5 2 4 2 9" xfId="10857"/>
    <cellStyle name="40% - Accent5 2 4 2 9 2" xfId="34187"/>
    <cellStyle name="40% - Accent5 2 4 3" xfId="446"/>
    <cellStyle name="40% - Accent5 2 4 3 2" xfId="2184"/>
    <cellStyle name="40% - Accent5 2 4 3 2 2" xfId="6779"/>
    <cellStyle name="40% - Accent5 2 4 3 2 2 2" xfId="15452"/>
    <cellStyle name="40% - Accent5 2 4 3 2 2 2 2" xfId="34188"/>
    <cellStyle name="40% - Accent5 2 4 3 2 2 3" xfId="21235"/>
    <cellStyle name="40% - Accent5 2 4 3 2 2 3 2" xfId="34189"/>
    <cellStyle name="40% - Accent5 2 4 3 2 2 4" xfId="34190"/>
    <cellStyle name="40% - Accent5 2 4 3 2 3" xfId="9670"/>
    <cellStyle name="40% - Accent5 2 4 3 2 3 2" xfId="34191"/>
    <cellStyle name="40% - Accent5 2 4 3 2 4" xfId="3887"/>
    <cellStyle name="40% - Accent5 2 4 3 2 4 2" xfId="34192"/>
    <cellStyle name="40% - Accent5 2 4 3 2 5" xfId="12561"/>
    <cellStyle name="40% - Accent5 2 4 3 2 5 2" xfId="34193"/>
    <cellStyle name="40% - Accent5 2 4 3 2 6" xfId="18344"/>
    <cellStyle name="40% - Accent5 2 4 3 2 6 2" xfId="34194"/>
    <cellStyle name="40% - Accent5 2 4 3 2 7" xfId="34195"/>
    <cellStyle name="40% - Accent5 2 4 3 3" xfId="1576"/>
    <cellStyle name="40% - Accent5 2 4 3 3 2" xfId="9062"/>
    <cellStyle name="40% - Accent5 2 4 3 3 2 2" xfId="14844"/>
    <cellStyle name="40% - Accent5 2 4 3 3 2 2 2" xfId="34196"/>
    <cellStyle name="40% - Accent5 2 4 3 3 2 3" xfId="20627"/>
    <cellStyle name="40% - Accent5 2 4 3 3 2 3 2" xfId="34197"/>
    <cellStyle name="40% - Accent5 2 4 3 3 2 4" xfId="34198"/>
    <cellStyle name="40% - Accent5 2 4 3 3 3" xfId="6171"/>
    <cellStyle name="40% - Accent5 2 4 3 3 3 2" xfId="34199"/>
    <cellStyle name="40% - Accent5 2 4 3 3 4" xfId="11953"/>
    <cellStyle name="40% - Accent5 2 4 3 3 4 2" xfId="34200"/>
    <cellStyle name="40% - Accent5 2 4 3 3 5" xfId="17736"/>
    <cellStyle name="40% - Accent5 2 4 3 3 5 2" xfId="34201"/>
    <cellStyle name="40% - Accent5 2 4 3 3 6" xfId="34202"/>
    <cellStyle name="40% - Accent5 2 4 3 4" xfId="5076"/>
    <cellStyle name="40% - Accent5 2 4 3 4 2" xfId="13750"/>
    <cellStyle name="40% - Accent5 2 4 3 4 2 2" xfId="34203"/>
    <cellStyle name="40% - Accent5 2 4 3 4 3" xfId="19533"/>
    <cellStyle name="40% - Accent5 2 4 3 4 3 2" xfId="34204"/>
    <cellStyle name="40% - Accent5 2 4 3 4 4" xfId="34205"/>
    <cellStyle name="40% - Accent5 2 4 3 5" xfId="7968"/>
    <cellStyle name="40% - Accent5 2 4 3 5 2" xfId="34206"/>
    <cellStyle name="40% - Accent5 2 4 3 6" xfId="3279"/>
    <cellStyle name="40% - Accent5 2 4 3 6 2" xfId="34207"/>
    <cellStyle name="40% - Accent5 2 4 3 7" xfId="10859"/>
    <cellStyle name="40% - Accent5 2 4 3 7 2" xfId="34208"/>
    <cellStyle name="40% - Accent5 2 4 3 8" xfId="16642"/>
    <cellStyle name="40% - Accent5 2 4 3 8 2" xfId="34209"/>
    <cellStyle name="40% - Accent5 2 4 3 9" xfId="34210"/>
    <cellStyle name="40% - Accent5 2 4 4" xfId="1089"/>
    <cellStyle name="40% - Accent5 2 4 4 2" xfId="2793"/>
    <cellStyle name="40% - Accent5 2 4 4 2 2" xfId="10279"/>
    <cellStyle name="40% - Accent5 2 4 4 2 2 2" xfId="16061"/>
    <cellStyle name="40% - Accent5 2 4 4 2 2 2 2" xfId="34211"/>
    <cellStyle name="40% - Accent5 2 4 4 2 2 3" xfId="21844"/>
    <cellStyle name="40% - Accent5 2 4 4 2 2 3 2" xfId="34212"/>
    <cellStyle name="40% - Accent5 2 4 4 2 2 4" xfId="34213"/>
    <cellStyle name="40% - Accent5 2 4 4 2 3" xfId="7388"/>
    <cellStyle name="40% - Accent5 2 4 4 2 3 2" xfId="34214"/>
    <cellStyle name="40% - Accent5 2 4 4 2 4" xfId="13170"/>
    <cellStyle name="40% - Accent5 2 4 4 2 4 2" xfId="34215"/>
    <cellStyle name="40% - Accent5 2 4 4 2 5" xfId="18953"/>
    <cellStyle name="40% - Accent5 2 4 4 2 5 2" xfId="34216"/>
    <cellStyle name="40% - Accent5 2 4 4 2 6" xfId="34217"/>
    <cellStyle name="40% - Accent5 2 4 4 3" xfId="5685"/>
    <cellStyle name="40% - Accent5 2 4 4 3 2" xfId="14359"/>
    <cellStyle name="40% - Accent5 2 4 4 3 2 2" xfId="34218"/>
    <cellStyle name="40% - Accent5 2 4 4 3 3" xfId="20142"/>
    <cellStyle name="40% - Accent5 2 4 4 3 3 2" xfId="34219"/>
    <cellStyle name="40% - Accent5 2 4 4 3 4" xfId="34220"/>
    <cellStyle name="40% - Accent5 2 4 4 4" xfId="8577"/>
    <cellStyle name="40% - Accent5 2 4 4 4 2" xfId="34221"/>
    <cellStyle name="40% - Accent5 2 4 4 5" xfId="4496"/>
    <cellStyle name="40% - Accent5 2 4 4 5 2" xfId="34222"/>
    <cellStyle name="40% - Accent5 2 4 4 6" xfId="11468"/>
    <cellStyle name="40% - Accent5 2 4 4 6 2" xfId="34223"/>
    <cellStyle name="40% - Accent5 2 4 4 7" xfId="17251"/>
    <cellStyle name="40% - Accent5 2 4 4 7 2" xfId="34224"/>
    <cellStyle name="40% - Accent5 2 4 4 8" xfId="34225"/>
    <cellStyle name="40% - Accent5 2 4 5" xfId="2181"/>
    <cellStyle name="40% - Accent5 2 4 5 2" xfId="6776"/>
    <cellStyle name="40% - Accent5 2 4 5 2 2" xfId="15449"/>
    <cellStyle name="40% - Accent5 2 4 5 2 2 2" xfId="34226"/>
    <cellStyle name="40% - Accent5 2 4 5 2 3" xfId="21232"/>
    <cellStyle name="40% - Accent5 2 4 5 2 3 2" xfId="34227"/>
    <cellStyle name="40% - Accent5 2 4 5 2 4" xfId="34228"/>
    <cellStyle name="40% - Accent5 2 4 5 3" xfId="9667"/>
    <cellStyle name="40% - Accent5 2 4 5 3 2" xfId="34229"/>
    <cellStyle name="40% - Accent5 2 4 5 4" xfId="3884"/>
    <cellStyle name="40% - Accent5 2 4 5 4 2" xfId="34230"/>
    <cellStyle name="40% - Accent5 2 4 5 5" xfId="12558"/>
    <cellStyle name="40% - Accent5 2 4 5 5 2" xfId="34231"/>
    <cellStyle name="40% - Accent5 2 4 5 6" xfId="18341"/>
    <cellStyle name="40% - Accent5 2 4 5 6 2" xfId="34232"/>
    <cellStyle name="40% - Accent5 2 4 5 7" xfId="34233"/>
    <cellStyle name="40% - Accent5 2 4 6" xfId="1322"/>
    <cellStyle name="40% - Accent5 2 4 6 2" xfId="8808"/>
    <cellStyle name="40% - Accent5 2 4 6 2 2" xfId="14590"/>
    <cellStyle name="40% - Accent5 2 4 6 2 2 2" xfId="34234"/>
    <cellStyle name="40% - Accent5 2 4 6 2 3" xfId="20373"/>
    <cellStyle name="40% - Accent5 2 4 6 2 3 2" xfId="34235"/>
    <cellStyle name="40% - Accent5 2 4 6 2 4" xfId="34236"/>
    <cellStyle name="40% - Accent5 2 4 6 3" xfId="5917"/>
    <cellStyle name="40% - Accent5 2 4 6 3 2" xfId="34237"/>
    <cellStyle name="40% - Accent5 2 4 6 4" xfId="11699"/>
    <cellStyle name="40% - Accent5 2 4 6 4 2" xfId="34238"/>
    <cellStyle name="40% - Accent5 2 4 6 5" xfId="17482"/>
    <cellStyle name="40% - Accent5 2 4 6 5 2" xfId="34239"/>
    <cellStyle name="40% - Accent5 2 4 6 6" xfId="34240"/>
    <cellStyle name="40% - Accent5 2 4 7" xfId="5073"/>
    <cellStyle name="40% - Accent5 2 4 7 2" xfId="13747"/>
    <cellStyle name="40% - Accent5 2 4 7 2 2" xfId="34241"/>
    <cellStyle name="40% - Accent5 2 4 7 3" xfId="19530"/>
    <cellStyle name="40% - Accent5 2 4 7 3 2" xfId="34242"/>
    <cellStyle name="40% - Accent5 2 4 7 4" xfId="34243"/>
    <cellStyle name="40% - Accent5 2 4 8" xfId="7965"/>
    <cellStyle name="40% - Accent5 2 4 8 2" xfId="34244"/>
    <cellStyle name="40% - Accent5 2 4 9" xfId="3025"/>
    <cellStyle name="40% - Accent5 2 4 9 2" xfId="34245"/>
    <cellStyle name="40% - Accent5 2 5" xfId="447"/>
    <cellStyle name="40% - Accent5 2 5 10" xfId="16643"/>
    <cellStyle name="40% - Accent5 2 5 10 2" xfId="34246"/>
    <cellStyle name="40% - Accent5 2 5 11" xfId="34247"/>
    <cellStyle name="40% - Accent5 2 5 2" xfId="448"/>
    <cellStyle name="40% - Accent5 2 5 2 2" xfId="2186"/>
    <cellStyle name="40% - Accent5 2 5 2 2 2" xfId="9672"/>
    <cellStyle name="40% - Accent5 2 5 2 2 2 2" xfId="15454"/>
    <cellStyle name="40% - Accent5 2 5 2 2 2 2 2" xfId="34248"/>
    <cellStyle name="40% - Accent5 2 5 2 2 2 3" xfId="21237"/>
    <cellStyle name="40% - Accent5 2 5 2 2 2 3 2" xfId="34249"/>
    <cellStyle name="40% - Accent5 2 5 2 2 2 4" xfId="34250"/>
    <cellStyle name="40% - Accent5 2 5 2 2 3" xfId="6781"/>
    <cellStyle name="40% - Accent5 2 5 2 2 3 2" xfId="34251"/>
    <cellStyle name="40% - Accent5 2 5 2 2 4" xfId="12563"/>
    <cellStyle name="40% - Accent5 2 5 2 2 4 2" xfId="34252"/>
    <cellStyle name="40% - Accent5 2 5 2 2 5" xfId="18346"/>
    <cellStyle name="40% - Accent5 2 5 2 2 5 2" xfId="34253"/>
    <cellStyle name="40% - Accent5 2 5 2 2 6" xfId="34254"/>
    <cellStyle name="40% - Accent5 2 5 2 3" xfId="5078"/>
    <cellStyle name="40% - Accent5 2 5 2 3 2" xfId="13752"/>
    <cellStyle name="40% - Accent5 2 5 2 3 2 2" xfId="34255"/>
    <cellStyle name="40% - Accent5 2 5 2 3 3" xfId="19535"/>
    <cellStyle name="40% - Accent5 2 5 2 3 3 2" xfId="34256"/>
    <cellStyle name="40% - Accent5 2 5 2 3 4" xfId="34257"/>
    <cellStyle name="40% - Accent5 2 5 2 4" xfId="7970"/>
    <cellStyle name="40% - Accent5 2 5 2 4 2" xfId="34258"/>
    <cellStyle name="40% - Accent5 2 5 2 5" xfId="3889"/>
    <cellStyle name="40% - Accent5 2 5 2 5 2" xfId="34259"/>
    <cellStyle name="40% - Accent5 2 5 2 6" xfId="10861"/>
    <cellStyle name="40% - Accent5 2 5 2 6 2" xfId="34260"/>
    <cellStyle name="40% - Accent5 2 5 2 7" xfId="16644"/>
    <cellStyle name="40% - Accent5 2 5 2 7 2" xfId="34261"/>
    <cellStyle name="40% - Accent5 2 5 2 8" xfId="34262"/>
    <cellStyle name="40% - Accent5 2 5 3" xfId="1091"/>
    <cellStyle name="40% - Accent5 2 5 3 2" xfId="2795"/>
    <cellStyle name="40% - Accent5 2 5 3 2 2" xfId="10281"/>
    <cellStyle name="40% - Accent5 2 5 3 2 2 2" xfId="16063"/>
    <cellStyle name="40% - Accent5 2 5 3 2 2 2 2" xfId="34263"/>
    <cellStyle name="40% - Accent5 2 5 3 2 2 3" xfId="21846"/>
    <cellStyle name="40% - Accent5 2 5 3 2 2 3 2" xfId="34264"/>
    <cellStyle name="40% - Accent5 2 5 3 2 2 4" xfId="34265"/>
    <cellStyle name="40% - Accent5 2 5 3 2 3" xfId="7390"/>
    <cellStyle name="40% - Accent5 2 5 3 2 3 2" xfId="34266"/>
    <cellStyle name="40% - Accent5 2 5 3 2 4" xfId="13172"/>
    <cellStyle name="40% - Accent5 2 5 3 2 4 2" xfId="34267"/>
    <cellStyle name="40% - Accent5 2 5 3 2 5" xfId="18955"/>
    <cellStyle name="40% - Accent5 2 5 3 2 5 2" xfId="34268"/>
    <cellStyle name="40% - Accent5 2 5 3 2 6" xfId="34269"/>
    <cellStyle name="40% - Accent5 2 5 3 3" xfId="5687"/>
    <cellStyle name="40% - Accent5 2 5 3 3 2" xfId="14361"/>
    <cellStyle name="40% - Accent5 2 5 3 3 2 2" xfId="34270"/>
    <cellStyle name="40% - Accent5 2 5 3 3 3" xfId="20144"/>
    <cellStyle name="40% - Accent5 2 5 3 3 3 2" xfId="34271"/>
    <cellStyle name="40% - Accent5 2 5 3 3 4" xfId="34272"/>
    <cellStyle name="40% - Accent5 2 5 3 4" xfId="8579"/>
    <cellStyle name="40% - Accent5 2 5 3 4 2" xfId="34273"/>
    <cellStyle name="40% - Accent5 2 5 3 5" xfId="4498"/>
    <cellStyle name="40% - Accent5 2 5 3 5 2" xfId="34274"/>
    <cellStyle name="40% - Accent5 2 5 3 6" xfId="11470"/>
    <cellStyle name="40% - Accent5 2 5 3 6 2" xfId="34275"/>
    <cellStyle name="40% - Accent5 2 5 3 7" xfId="17253"/>
    <cellStyle name="40% - Accent5 2 5 3 7 2" xfId="34276"/>
    <cellStyle name="40% - Accent5 2 5 3 8" xfId="34277"/>
    <cellStyle name="40% - Accent5 2 5 4" xfId="2185"/>
    <cellStyle name="40% - Accent5 2 5 4 2" xfId="6780"/>
    <cellStyle name="40% - Accent5 2 5 4 2 2" xfId="15453"/>
    <cellStyle name="40% - Accent5 2 5 4 2 2 2" xfId="34278"/>
    <cellStyle name="40% - Accent5 2 5 4 2 3" xfId="21236"/>
    <cellStyle name="40% - Accent5 2 5 4 2 3 2" xfId="34279"/>
    <cellStyle name="40% - Accent5 2 5 4 2 4" xfId="34280"/>
    <cellStyle name="40% - Accent5 2 5 4 3" xfId="9671"/>
    <cellStyle name="40% - Accent5 2 5 4 3 2" xfId="34281"/>
    <cellStyle name="40% - Accent5 2 5 4 4" xfId="3888"/>
    <cellStyle name="40% - Accent5 2 5 4 4 2" xfId="34282"/>
    <cellStyle name="40% - Accent5 2 5 4 5" xfId="12562"/>
    <cellStyle name="40% - Accent5 2 5 4 5 2" xfId="34283"/>
    <cellStyle name="40% - Accent5 2 5 4 6" xfId="18345"/>
    <cellStyle name="40% - Accent5 2 5 4 6 2" xfId="34284"/>
    <cellStyle name="40% - Accent5 2 5 4 7" xfId="34285"/>
    <cellStyle name="40% - Accent5 2 5 5" xfId="1578"/>
    <cellStyle name="40% - Accent5 2 5 5 2" xfId="9064"/>
    <cellStyle name="40% - Accent5 2 5 5 2 2" xfId="14846"/>
    <cellStyle name="40% - Accent5 2 5 5 2 2 2" xfId="34286"/>
    <cellStyle name="40% - Accent5 2 5 5 2 3" xfId="20629"/>
    <cellStyle name="40% - Accent5 2 5 5 2 3 2" xfId="34287"/>
    <cellStyle name="40% - Accent5 2 5 5 2 4" xfId="34288"/>
    <cellStyle name="40% - Accent5 2 5 5 3" xfId="6173"/>
    <cellStyle name="40% - Accent5 2 5 5 3 2" xfId="34289"/>
    <cellStyle name="40% - Accent5 2 5 5 4" xfId="11955"/>
    <cellStyle name="40% - Accent5 2 5 5 4 2" xfId="34290"/>
    <cellStyle name="40% - Accent5 2 5 5 5" xfId="17738"/>
    <cellStyle name="40% - Accent5 2 5 5 5 2" xfId="34291"/>
    <cellStyle name="40% - Accent5 2 5 5 6" xfId="34292"/>
    <cellStyle name="40% - Accent5 2 5 6" xfId="5077"/>
    <cellStyle name="40% - Accent5 2 5 6 2" xfId="13751"/>
    <cellStyle name="40% - Accent5 2 5 6 2 2" xfId="34293"/>
    <cellStyle name="40% - Accent5 2 5 6 3" xfId="19534"/>
    <cellStyle name="40% - Accent5 2 5 6 3 2" xfId="34294"/>
    <cellStyle name="40% - Accent5 2 5 6 4" xfId="34295"/>
    <cellStyle name="40% - Accent5 2 5 7" xfId="7969"/>
    <cellStyle name="40% - Accent5 2 5 7 2" xfId="34296"/>
    <cellStyle name="40% - Accent5 2 5 8" xfId="3281"/>
    <cellStyle name="40% - Accent5 2 5 8 2" xfId="34297"/>
    <cellStyle name="40% - Accent5 2 5 9" xfId="10860"/>
    <cellStyle name="40% - Accent5 2 5 9 2" xfId="34298"/>
    <cellStyle name="40% - Accent5 2 6" xfId="449"/>
    <cellStyle name="40% - Accent5 2 6 10" xfId="16645"/>
    <cellStyle name="40% - Accent5 2 6 10 2" xfId="34299"/>
    <cellStyle name="40% - Accent5 2 6 11" xfId="34300"/>
    <cellStyle name="40% - Accent5 2 6 2" xfId="450"/>
    <cellStyle name="40% - Accent5 2 6 2 2" xfId="2188"/>
    <cellStyle name="40% - Accent5 2 6 2 2 2" xfId="9674"/>
    <cellStyle name="40% - Accent5 2 6 2 2 2 2" xfId="15456"/>
    <cellStyle name="40% - Accent5 2 6 2 2 2 2 2" xfId="34301"/>
    <cellStyle name="40% - Accent5 2 6 2 2 2 3" xfId="21239"/>
    <cellStyle name="40% - Accent5 2 6 2 2 2 3 2" xfId="34302"/>
    <cellStyle name="40% - Accent5 2 6 2 2 2 4" xfId="34303"/>
    <cellStyle name="40% - Accent5 2 6 2 2 3" xfId="6783"/>
    <cellStyle name="40% - Accent5 2 6 2 2 3 2" xfId="34304"/>
    <cellStyle name="40% - Accent5 2 6 2 2 4" xfId="12565"/>
    <cellStyle name="40% - Accent5 2 6 2 2 4 2" xfId="34305"/>
    <cellStyle name="40% - Accent5 2 6 2 2 5" xfId="18348"/>
    <cellStyle name="40% - Accent5 2 6 2 2 5 2" xfId="34306"/>
    <cellStyle name="40% - Accent5 2 6 2 2 6" xfId="34307"/>
    <cellStyle name="40% - Accent5 2 6 2 3" xfId="5080"/>
    <cellStyle name="40% - Accent5 2 6 2 3 2" xfId="13754"/>
    <cellStyle name="40% - Accent5 2 6 2 3 2 2" xfId="34308"/>
    <cellStyle name="40% - Accent5 2 6 2 3 3" xfId="19537"/>
    <cellStyle name="40% - Accent5 2 6 2 3 3 2" xfId="34309"/>
    <cellStyle name="40% - Accent5 2 6 2 3 4" xfId="34310"/>
    <cellStyle name="40% - Accent5 2 6 2 4" xfId="7972"/>
    <cellStyle name="40% - Accent5 2 6 2 4 2" xfId="34311"/>
    <cellStyle name="40% - Accent5 2 6 2 5" xfId="3891"/>
    <cellStyle name="40% - Accent5 2 6 2 5 2" xfId="34312"/>
    <cellStyle name="40% - Accent5 2 6 2 6" xfId="10863"/>
    <cellStyle name="40% - Accent5 2 6 2 6 2" xfId="34313"/>
    <cellStyle name="40% - Accent5 2 6 2 7" xfId="16646"/>
    <cellStyle name="40% - Accent5 2 6 2 7 2" xfId="34314"/>
    <cellStyle name="40% - Accent5 2 6 2 8" xfId="34315"/>
    <cellStyle name="40% - Accent5 2 6 3" xfId="1092"/>
    <cellStyle name="40% - Accent5 2 6 3 2" xfId="2796"/>
    <cellStyle name="40% - Accent5 2 6 3 2 2" xfId="10282"/>
    <cellStyle name="40% - Accent5 2 6 3 2 2 2" xfId="16064"/>
    <cellStyle name="40% - Accent5 2 6 3 2 2 2 2" xfId="34316"/>
    <cellStyle name="40% - Accent5 2 6 3 2 2 3" xfId="21847"/>
    <cellStyle name="40% - Accent5 2 6 3 2 2 3 2" xfId="34317"/>
    <cellStyle name="40% - Accent5 2 6 3 2 2 4" xfId="34318"/>
    <cellStyle name="40% - Accent5 2 6 3 2 3" xfId="7391"/>
    <cellStyle name="40% - Accent5 2 6 3 2 3 2" xfId="34319"/>
    <cellStyle name="40% - Accent5 2 6 3 2 4" xfId="13173"/>
    <cellStyle name="40% - Accent5 2 6 3 2 4 2" xfId="34320"/>
    <cellStyle name="40% - Accent5 2 6 3 2 5" xfId="18956"/>
    <cellStyle name="40% - Accent5 2 6 3 2 5 2" xfId="34321"/>
    <cellStyle name="40% - Accent5 2 6 3 2 6" xfId="34322"/>
    <cellStyle name="40% - Accent5 2 6 3 3" xfId="5688"/>
    <cellStyle name="40% - Accent5 2 6 3 3 2" xfId="14362"/>
    <cellStyle name="40% - Accent5 2 6 3 3 2 2" xfId="34323"/>
    <cellStyle name="40% - Accent5 2 6 3 3 3" xfId="20145"/>
    <cellStyle name="40% - Accent5 2 6 3 3 3 2" xfId="34324"/>
    <cellStyle name="40% - Accent5 2 6 3 3 4" xfId="34325"/>
    <cellStyle name="40% - Accent5 2 6 3 4" xfId="8580"/>
    <cellStyle name="40% - Accent5 2 6 3 4 2" xfId="34326"/>
    <cellStyle name="40% - Accent5 2 6 3 5" xfId="4499"/>
    <cellStyle name="40% - Accent5 2 6 3 5 2" xfId="34327"/>
    <cellStyle name="40% - Accent5 2 6 3 6" xfId="11471"/>
    <cellStyle name="40% - Accent5 2 6 3 6 2" xfId="34328"/>
    <cellStyle name="40% - Accent5 2 6 3 7" xfId="17254"/>
    <cellStyle name="40% - Accent5 2 6 3 7 2" xfId="34329"/>
    <cellStyle name="40% - Accent5 2 6 3 8" xfId="34330"/>
    <cellStyle name="40% - Accent5 2 6 4" xfId="2187"/>
    <cellStyle name="40% - Accent5 2 6 4 2" xfId="6782"/>
    <cellStyle name="40% - Accent5 2 6 4 2 2" xfId="15455"/>
    <cellStyle name="40% - Accent5 2 6 4 2 2 2" xfId="34331"/>
    <cellStyle name="40% - Accent5 2 6 4 2 3" xfId="21238"/>
    <cellStyle name="40% - Accent5 2 6 4 2 3 2" xfId="34332"/>
    <cellStyle name="40% - Accent5 2 6 4 2 4" xfId="34333"/>
    <cellStyle name="40% - Accent5 2 6 4 3" xfId="9673"/>
    <cellStyle name="40% - Accent5 2 6 4 3 2" xfId="34334"/>
    <cellStyle name="40% - Accent5 2 6 4 4" xfId="3890"/>
    <cellStyle name="40% - Accent5 2 6 4 4 2" xfId="34335"/>
    <cellStyle name="40% - Accent5 2 6 4 5" xfId="12564"/>
    <cellStyle name="40% - Accent5 2 6 4 5 2" xfId="34336"/>
    <cellStyle name="40% - Accent5 2 6 4 6" xfId="18347"/>
    <cellStyle name="40% - Accent5 2 6 4 6 2" xfId="34337"/>
    <cellStyle name="40% - Accent5 2 6 4 7" xfId="34338"/>
    <cellStyle name="40% - Accent5 2 6 5" xfId="1579"/>
    <cellStyle name="40% - Accent5 2 6 5 2" xfId="9065"/>
    <cellStyle name="40% - Accent5 2 6 5 2 2" xfId="14847"/>
    <cellStyle name="40% - Accent5 2 6 5 2 2 2" xfId="34339"/>
    <cellStyle name="40% - Accent5 2 6 5 2 3" xfId="20630"/>
    <cellStyle name="40% - Accent5 2 6 5 2 3 2" xfId="34340"/>
    <cellStyle name="40% - Accent5 2 6 5 2 4" xfId="34341"/>
    <cellStyle name="40% - Accent5 2 6 5 3" xfId="6174"/>
    <cellStyle name="40% - Accent5 2 6 5 3 2" xfId="34342"/>
    <cellStyle name="40% - Accent5 2 6 5 4" xfId="11956"/>
    <cellStyle name="40% - Accent5 2 6 5 4 2" xfId="34343"/>
    <cellStyle name="40% - Accent5 2 6 5 5" xfId="17739"/>
    <cellStyle name="40% - Accent5 2 6 5 5 2" xfId="34344"/>
    <cellStyle name="40% - Accent5 2 6 5 6" xfId="34345"/>
    <cellStyle name="40% - Accent5 2 6 6" xfId="5079"/>
    <cellStyle name="40% - Accent5 2 6 6 2" xfId="13753"/>
    <cellStyle name="40% - Accent5 2 6 6 2 2" xfId="34346"/>
    <cellStyle name="40% - Accent5 2 6 6 3" xfId="19536"/>
    <cellStyle name="40% - Accent5 2 6 6 3 2" xfId="34347"/>
    <cellStyle name="40% - Accent5 2 6 6 4" xfId="34348"/>
    <cellStyle name="40% - Accent5 2 6 7" xfId="7971"/>
    <cellStyle name="40% - Accent5 2 6 7 2" xfId="34349"/>
    <cellStyle name="40% - Accent5 2 6 8" xfId="3282"/>
    <cellStyle name="40% - Accent5 2 6 8 2" xfId="34350"/>
    <cellStyle name="40% - Accent5 2 6 9" xfId="10862"/>
    <cellStyle name="40% - Accent5 2 6 9 2" xfId="34351"/>
    <cellStyle name="40% - Accent5 2 7" xfId="451"/>
    <cellStyle name="40% - Accent5 2 7 2" xfId="2189"/>
    <cellStyle name="40% - Accent5 2 7 2 2" xfId="6784"/>
    <cellStyle name="40% - Accent5 2 7 2 2 2" xfId="15457"/>
    <cellStyle name="40% - Accent5 2 7 2 2 2 2" xfId="34352"/>
    <cellStyle name="40% - Accent5 2 7 2 2 3" xfId="21240"/>
    <cellStyle name="40% - Accent5 2 7 2 2 3 2" xfId="34353"/>
    <cellStyle name="40% - Accent5 2 7 2 2 4" xfId="34354"/>
    <cellStyle name="40% - Accent5 2 7 2 3" xfId="9675"/>
    <cellStyle name="40% - Accent5 2 7 2 3 2" xfId="34355"/>
    <cellStyle name="40% - Accent5 2 7 2 4" xfId="3892"/>
    <cellStyle name="40% - Accent5 2 7 2 4 2" xfId="34356"/>
    <cellStyle name="40% - Accent5 2 7 2 5" xfId="12566"/>
    <cellStyle name="40% - Accent5 2 7 2 5 2" xfId="34357"/>
    <cellStyle name="40% - Accent5 2 7 2 6" xfId="18349"/>
    <cellStyle name="40% - Accent5 2 7 2 6 2" xfId="34358"/>
    <cellStyle name="40% - Accent5 2 7 2 7" xfId="34359"/>
    <cellStyle name="40% - Accent5 2 7 3" xfId="1560"/>
    <cellStyle name="40% - Accent5 2 7 3 2" xfId="9046"/>
    <cellStyle name="40% - Accent5 2 7 3 2 2" xfId="14828"/>
    <cellStyle name="40% - Accent5 2 7 3 2 2 2" xfId="34360"/>
    <cellStyle name="40% - Accent5 2 7 3 2 3" xfId="20611"/>
    <cellStyle name="40% - Accent5 2 7 3 2 3 2" xfId="34361"/>
    <cellStyle name="40% - Accent5 2 7 3 2 4" xfId="34362"/>
    <cellStyle name="40% - Accent5 2 7 3 3" xfId="6155"/>
    <cellStyle name="40% - Accent5 2 7 3 3 2" xfId="34363"/>
    <cellStyle name="40% - Accent5 2 7 3 4" xfId="11937"/>
    <cellStyle name="40% - Accent5 2 7 3 4 2" xfId="34364"/>
    <cellStyle name="40% - Accent5 2 7 3 5" xfId="17720"/>
    <cellStyle name="40% - Accent5 2 7 3 5 2" xfId="34365"/>
    <cellStyle name="40% - Accent5 2 7 3 6" xfId="34366"/>
    <cellStyle name="40% - Accent5 2 7 4" xfId="5081"/>
    <cellStyle name="40% - Accent5 2 7 4 2" xfId="13755"/>
    <cellStyle name="40% - Accent5 2 7 4 2 2" xfId="34367"/>
    <cellStyle name="40% - Accent5 2 7 4 3" xfId="19538"/>
    <cellStyle name="40% - Accent5 2 7 4 3 2" xfId="34368"/>
    <cellStyle name="40% - Accent5 2 7 4 4" xfId="34369"/>
    <cellStyle name="40% - Accent5 2 7 5" xfId="7973"/>
    <cellStyle name="40% - Accent5 2 7 5 2" xfId="34370"/>
    <cellStyle name="40% - Accent5 2 7 6" xfId="3263"/>
    <cellStyle name="40% - Accent5 2 7 6 2" xfId="34371"/>
    <cellStyle name="40% - Accent5 2 7 7" xfId="10864"/>
    <cellStyle name="40% - Accent5 2 7 7 2" xfId="34372"/>
    <cellStyle name="40% - Accent5 2 7 8" xfId="16647"/>
    <cellStyle name="40% - Accent5 2 7 8 2" xfId="34373"/>
    <cellStyle name="40% - Accent5 2 7 9" xfId="34374"/>
    <cellStyle name="40% - Accent5 2 8" xfId="853"/>
    <cellStyle name="40% - Accent5 2 8 2" xfId="2559"/>
    <cellStyle name="40% - Accent5 2 8 2 2" xfId="10045"/>
    <cellStyle name="40% - Accent5 2 8 2 2 2" xfId="15827"/>
    <cellStyle name="40% - Accent5 2 8 2 2 2 2" xfId="34375"/>
    <cellStyle name="40% - Accent5 2 8 2 2 3" xfId="21610"/>
    <cellStyle name="40% - Accent5 2 8 2 2 3 2" xfId="34376"/>
    <cellStyle name="40% - Accent5 2 8 2 2 4" xfId="34377"/>
    <cellStyle name="40% - Accent5 2 8 2 3" xfId="7154"/>
    <cellStyle name="40% - Accent5 2 8 2 3 2" xfId="34378"/>
    <cellStyle name="40% - Accent5 2 8 2 4" xfId="12936"/>
    <cellStyle name="40% - Accent5 2 8 2 4 2" xfId="34379"/>
    <cellStyle name="40% - Accent5 2 8 2 5" xfId="18719"/>
    <cellStyle name="40% - Accent5 2 8 2 5 2" xfId="34380"/>
    <cellStyle name="40% - Accent5 2 8 2 6" xfId="34381"/>
    <cellStyle name="40% - Accent5 2 8 3" xfId="5451"/>
    <cellStyle name="40% - Accent5 2 8 3 2" xfId="14125"/>
    <cellStyle name="40% - Accent5 2 8 3 2 2" xfId="34382"/>
    <cellStyle name="40% - Accent5 2 8 3 3" xfId="19908"/>
    <cellStyle name="40% - Accent5 2 8 3 3 2" xfId="34383"/>
    <cellStyle name="40% - Accent5 2 8 3 4" xfId="34384"/>
    <cellStyle name="40% - Accent5 2 8 4" xfId="8343"/>
    <cellStyle name="40% - Accent5 2 8 4 2" xfId="34385"/>
    <cellStyle name="40% - Accent5 2 8 5" xfId="4262"/>
    <cellStyle name="40% - Accent5 2 8 5 2" xfId="34386"/>
    <cellStyle name="40% - Accent5 2 8 6" xfId="11234"/>
    <cellStyle name="40% - Accent5 2 8 6 2" xfId="34387"/>
    <cellStyle name="40% - Accent5 2 8 7" xfId="17017"/>
    <cellStyle name="40% - Accent5 2 8 7 2" xfId="34388"/>
    <cellStyle name="40% - Accent5 2 8 8" xfId="34389"/>
    <cellStyle name="40% - Accent5 2 9" xfId="2150"/>
    <cellStyle name="40% - Accent5 2 9 2" xfId="6745"/>
    <cellStyle name="40% - Accent5 2 9 2 2" xfId="15418"/>
    <cellStyle name="40% - Accent5 2 9 2 2 2" xfId="34390"/>
    <cellStyle name="40% - Accent5 2 9 2 3" xfId="21201"/>
    <cellStyle name="40% - Accent5 2 9 2 3 2" xfId="34391"/>
    <cellStyle name="40% - Accent5 2 9 2 4" xfId="34392"/>
    <cellStyle name="40% - Accent5 2 9 3" xfId="9636"/>
    <cellStyle name="40% - Accent5 2 9 3 2" xfId="34393"/>
    <cellStyle name="40% - Accent5 2 9 4" xfId="3853"/>
    <cellStyle name="40% - Accent5 2 9 4 2" xfId="34394"/>
    <cellStyle name="40% - Accent5 2 9 5" xfId="12527"/>
    <cellStyle name="40% - Accent5 2 9 5 2" xfId="34395"/>
    <cellStyle name="40% - Accent5 2 9 6" xfId="18310"/>
    <cellStyle name="40% - Accent5 2 9 6 2" xfId="34396"/>
    <cellStyle name="40% - Accent5 2 9 7" xfId="34397"/>
    <cellStyle name="40% - Accent5 3" xfId="1271"/>
    <cellStyle name="40% - Accent5 3 2" xfId="5867"/>
    <cellStyle name="40% - Accent5 3 2 2" xfId="14540"/>
    <cellStyle name="40% - Accent5 3 2 2 2" xfId="34398"/>
    <cellStyle name="40% - Accent5 3 2 3" xfId="20323"/>
    <cellStyle name="40% - Accent5 3 2 3 2" xfId="34399"/>
    <cellStyle name="40% - Accent5 3 2 4" xfId="34400"/>
    <cellStyle name="40% - Accent5 3 3" xfId="8758"/>
    <cellStyle name="40% - Accent5 3 3 2" xfId="34401"/>
    <cellStyle name="40% - Accent5 3 4" xfId="2975"/>
    <cellStyle name="40% - Accent5 3 4 2" xfId="34402"/>
    <cellStyle name="40% - Accent5 3 5" xfId="11649"/>
    <cellStyle name="40% - Accent5 3 5 2" xfId="34403"/>
    <cellStyle name="40% - Accent5 3 6" xfId="17432"/>
    <cellStyle name="40% - Accent5 3 6 2" xfId="34404"/>
    <cellStyle name="40% - Accent5 3 7" xfId="34405"/>
    <cellStyle name="40% - Accent5 4" xfId="2539"/>
    <cellStyle name="40% - Accent5 4 2" xfId="7134"/>
    <cellStyle name="40% - Accent5 4 2 2" xfId="15807"/>
    <cellStyle name="40% - Accent5 4 2 2 2" xfId="34406"/>
    <cellStyle name="40% - Accent5 4 2 3" xfId="21590"/>
    <cellStyle name="40% - Accent5 4 2 3 2" xfId="34407"/>
    <cellStyle name="40% - Accent5 4 2 4" xfId="34408"/>
    <cellStyle name="40% - Accent5 4 3" xfId="10025"/>
    <cellStyle name="40% - Accent5 4 3 2" xfId="34409"/>
    <cellStyle name="40% - Accent5 4 4" xfId="4242"/>
    <cellStyle name="40% - Accent5 4 4 2" xfId="34410"/>
    <cellStyle name="40% - Accent5 4 5" xfId="12916"/>
    <cellStyle name="40% - Accent5 4 5 2" xfId="34411"/>
    <cellStyle name="40% - Accent5 4 6" xfId="18699"/>
    <cellStyle name="40% - Accent5 4 6 2" xfId="34412"/>
    <cellStyle name="40% - Accent5 4 7" xfId="34413"/>
    <cellStyle name="40% - Accent5 5" xfId="1241"/>
    <cellStyle name="40% - Accent5 5 2" xfId="8728"/>
    <cellStyle name="40% - Accent5 5 2 2" xfId="14510"/>
    <cellStyle name="40% - Accent5 5 2 2 2" xfId="34414"/>
    <cellStyle name="40% - Accent5 5 2 3" xfId="20293"/>
    <cellStyle name="40% - Accent5 5 2 3 2" xfId="34415"/>
    <cellStyle name="40% - Accent5 5 2 4" xfId="34416"/>
    <cellStyle name="40% - Accent5 5 3" xfId="5837"/>
    <cellStyle name="40% - Accent5 5 3 2" xfId="34417"/>
    <cellStyle name="40% - Accent5 5 4" xfId="11619"/>
    <cellStyle name="40% - Accent5 5 4 2" xfId="34418"/>
    <cellStyle name="40% - Accent5 5 5" xfId="17402"/>
    <cellStyle name="40% - Accent5 5 5 2" xfId="34419"/>
    <cellStyle name="40% - Accent5 5 6" xfId="34420"/>
    <cellStyle name="40% - Accent5 6" xfId="5431"/>
    <cellStyle name="40% - Accent5 6 2" xfId="14105"/>
    <cellStyle name="40% - Accent5 6 2 2" xfId="34421"/>
    <cellStyle name="40% - Accent5 6 3" xfId="19888"/>
    <cellStyle name="40% - Accent5 6 3 2" xfId="34422"/>
    <cellStyle name="40% - Accent5 6 4" xfId="34423"/>
    <cellStyle name="40% - Accent5 7" xfId="8323"/>
    <cellStyle name="40% - Accent5 7 2" xfId="34424"/>
    <cellStyle name="40% - Accent5 8" xfId="2945"/>
    <cellStyle name="40% - Accent5 8 2" xfId="34425"/>
    <cellStyle name="40% - Accent5 9" xfId="11214"/>
    <cellStyle name="40% - Accent5 9 2" xfId="34426"/>
    <cellStyle name="40% - Accent6" xfId="833" builtinId="51" customBuiltin="1"/>
    <cellStyle name="40% - Accent6 10" xfId="16999"/>
    <cellStyle name="40% - Accent6 10 2" xfId="34427"/>
    <cellStyle name="40% - Accent6 11" xfId="34428"/>
    <cellStyle name="40% - Accent6 2" xfId="452"/>
    <cellStyle name="40% - Accent6 2 10" xfId="1259"/>
    <cellStyle name="40% - Accent6 2 10 2" xfId="8746"/>
    <cellStyle name="40% - Accent6 2 10 2 2" xfId="14528"/>
    <cellStyle name="40% - Accent6 2 10 2 2 2" xfId="34429"/>
    <cellStyle name="40% - Accent6 2 10 2 3" xfId="20311"/>
    <cellStyle name="40% - Accent6 2 10 2 3 2" xfId="34430"/>
    <cellStyle name="40% - Accent6 2 10 2 4" xfId="34431"/>
    <cellStyle name="40% - Accent6 2 10 3" xfId="5855"/>
    <cellStyle name="40% - Accent6 2 10 3 2" xfId="34432"/>
    <cellStyle name="40% - Accent6 2 10 4" xfId="11637"/>
    <cellStyle name="40% - Accent6 2 10 4 2" xfId="34433"/>
    <cellStyle name="40% - Accent6 2 10 5" xfId="17420"/>
    <cellStyle name="40% - Accent6 2 10 5 2" xfId="34434"/>
    <cellStyle name="40% - Accent6 2 10 6" xfId="34435"/>
    <cellStyle name="40% - Accent6 2 11" xfId="5082"/>
    <cellStyle name="40% - Accent6 2 11 2" xfId="13756"/>
    <cellStyle name="40% - Accent6 2 11 2 2" xfId="34436"/>
    <cellStyle name="40% - Accent6 2 11 3" xfId="19539"/>
    <cellStyle name="40% - Accent6 2 11 3 2" xfId="34437"/>
    <cellStyle name="40% - Accent6 2 11 4" xfId="34438"/>
    <cellStyle name="40% - Accent6 2 12" xfId="7974"/>
    <cellStyle name="40% - Accent6 2 12 2" xfId="34439"/>
    <cellStyle name="40% - Accent6 2 13" xfId="2963"/>
    <cellStyle name="40% - Accent6 2 13 2" xfId="34440"/>
    <cellStyle name="40% - Accent6 2 14" xfId="10865"/>
    <cellStyle name="40% - Accent6 2 14 2" xfId="34441"/>
    <cellStyle name="40% - Accent6 2 15" xfId="16648"/>
    <cellStyle name="40% - Accent6 2 15 2" xfId="34442"/>
    <cellStyle name="40% - Accent6 2 16" xfId="34443"/>
    <cellStyle name="40% - Accent6 2 2" xfId="453"/>
    <cellStyle name="40% - Accent6 2 2 10" xfId="5083"/>
    <cellStyle name="40% - Accent6 2 2 10 2" xfId="13757"/>
    <cellStyle name="40% - Accent6 2 2 10 2 2" xfId="34444"/>
    <cellStyle name="40% - Accent6 2 2 10 3" xfId="19540"/>
    <cellStyle name="40% - Accent6 2 2 10 3 2" xfId="34445"/>
    <cellStyle name="40% - Accent6 2 2 10 4" xfId="34446"/>
    <cellStyle name="40% - Accent6 2 2 11" xfId="7975"/>
    <cellStyle name="40% - Accent6 2 2 11 2" xfId="34447"/>
    <cellStyle name="40% - Accent6 2 2 12" xfId="3030"/>
    <cellStyle name="40% - Accent6 2 2 12 2" xfId="34448"/>
    <cellStyle name="40% - Accent6 2 2 13" xfId="10866"/>
    <cellStyle name="40% - Accent6 2 2 13 2" xfId="34449"/>
    <cellStyle name="40% - Accent6 2 2 14" xfId="16649"/>
    <cellStyle name="40% - Accent6 2 2 14 2" xfId="34450"/>
    <cellStyle name="40% - Accent6 2 2 15" xfId="34451"/>
    <cellStyle name="40% - Accent6 2 2 2" xfId="454"/>
    <cellStyle name="40% - Accent6 2 2 2 10" xfId="7976"/>
    <cellStyle name="40% - Accent6 2 2 2 10 2" xfId="34452"/>
    <cellStyle name="40% - Accent6 2 2 2 11" xfId="3031"/>
    <cellStyle name="40% - Accent6 2 2 2 11 2" xfId="34453"/>
    <cellStyle name="40% - Accent6 2 2 2 12" xfId="10867"/>
    <cellStyle name="40% - Accent6 2 2 2 12 2" xfId="34454"/>
    <cellStyle name="40% - Accent6 2 2 2 13" xfId="16650"/>
    <cellStyle name="40% - Accent6 2 2 2 13 2" xfId="34455"/>
    <cellStyle name="40% - Accent6 2 2 2 14" xfId="34456"/>
    <cellStyle name="40% - Accent6 2 2 2 2" xfId="455"/>
    <cellStyle name="40% - Accent6 2 2 2 2 10" xfId="10868"/>
    <cellStyle name="40% - Accent6 2 2 2 2 10 2" xfId="34457"/>
    <cellStyle name="40% - Accent6 2 2 2 2 11" xfId="16651"/>
    <cellStyle name="40% - Accent6 2 2 2 2 11 2" xfId="34458"/>
    <cellStyle name="40% - Accent6 2 2 2 2 12" xfId="34459"/>
    <cellStyle name="40% - Accent6 2 2 2 2 2" xfId="456"/>
    <cellStyle name="40% - Accent6 2 2 2 2 2 10" xfId="16652"/>
    <cellStyle name="40% - Accent6 2 2 2 2 2 10 2" xfId="34460"/>
    <cellStyle name="40% - Accent6 2 2 2 2 2 11" xfId="34461"/>
    <cellStyle name="40% - Accent6 2 2 2 2 2 2" xfId="457"/>
    <cellStyle name="40% - Accent6 2 2 2 2 2 2 2" xfId="2195"/>
    <cellStyle name="40% - Accent6 2 2 2 2 2 2 2 2" xfId="9681"/>
    <cellStyle name="40% - Accent6 2 2 2 2 2 2 2 2 2" xfId="15463"/>
    <cellStyle name="40% - Accent6 2 2 2 2 2 2 2 2 2 2" xfId="34462"/>
    <cellStyle name="40% - Accent6 2 2 2 2 2 2 2 2 3" xfId="21246"/>
    <cellStyle name="40% - Accent6 2 2 2 2 2 2 2 2 3 2" xfId="34463"/>
    <cellStyle name="40% - Accent6 2 2 2 2 2 2 2 2 4" xfId="34464"/>
    <cellStyle name="40% - Accent6 2 2 2 2 2 2 2 3" xfId="6790"/>
    <cellStyle name="40% - Accent6 2 2 2 2 2 2 2 3 2" xfId="34465"/>
    <cellStyle name="40% - Accent6 2 2 2 2 2 2 2 4" xfId="12572"/>
    <cellStyle name="40% - Accent6 2 2 2 2 2 2 2 4 2" xfId="34466"/>
    <cellStyle name="40% - Accent6 2 2 2 2 2 2 2 5" xfId="18355"/>
    <cellStyle name="40% - Accent6 2 2 2 2 2 2 2 5 2" xfId="34467"/>
    <cellStyle name="40% - Accent6 2 2 2 2 2 2 2 6" xfId="34468"/>
    <cellStyle name="40% - Accent6 2 2 2 2 2 2 3" xfId="5087"/>
    <cellStyle name="40% - Accent6 2 2 2 2 2 2 3 2" xfId="13761"/>
    <cellStyle name="40% - Accent6 2 2 2 2 2 2 3 2 2" xfId="34469"/>
    <cellStyle name="40% - Accent6 2 2 2 2 2 2 3 3" xfId="19544"/>
    <cellStyle name="40% - Accent6 2 2 2 2 2 2 3 3 2" xfId="34470"/>
    <cellStyle name="40% - Accent6 2 2 2 2 2 2 3 4" xfId="34471"/>
    <cellStyle name="40% - Accent6 2 2 2 2 2 2 4" xfId="7979"/>
    <cellStyle name="40% - Accent6 2 2 2 2 2 2 4 2" xfId="34472"/>
    <cellStyle name="40% - Accent6 2 2 2 2 2 2 5" xfId="3898"/>
    <cellStyle name="40% - Accent6 2 2 2 2 2 2 5 2" xfId="34473"/>
    <cellStyle name="40% - Accent6 2 2 2 2 2 2 6" xfId="10870"/>
    <cellStyle name="40% - Accent6 2 2 2 2 2 2 6 2" xfId="34474"/>
    <cellStyle name="40% - Accent6 2 2 2 2 2 2 7" xfId="16653"/>
    <cellStyle name="40% - Accent6 2 2 2 2 2 2 7 2" xfId="34475"/>
    <cellStyle name="40% - Accent6 2 2 2 2 2 2 8" xfId="34476"/>
    <cellStyle name="40% - Accent6 2 2 2 2 2 3" xfId="1094"/>
    <cellStyle name="40% - Accent6 2 2 2 2 2 3 2" xfId="2798"/>
    <cellStyle name="40% - Accent6 2 2 2 2 2 3 2 2" xfId="10284"/>
    <cellStyle name="40% - Accent6 2 2 2 2 2 3 2 2 2" xfId="16066"/>
    <cellStyle name="40% - Accent6 2 2 2 2 2 3 2 2 2 2" xfId="34477"/>
    <cellStyle name="40% - Accent6 2 2 2 2 2 3 2 2 3" xfId="21849"/>
    <cellStyle name="40% - Accent6 2 2 2 2 2 3 2 2 3 2" xfId="34478"/>
    <cellStyle name="40% - Accent6 2 2 2 2 2 3 2 2 4" xfId="34479"/>
    <cellStyle name="40% - Accent6 2 2 2 2 2 3 2 3" xfId="7393"/>
    <cellStyle name="40% - Accent6 2 2 2 2 2 3 2 3 2" xfId="34480"/>
    <cellStyle name="40% - Accent6 2 2 2 2 2 3 2 4" xfId="13175"/>
    <cellStyle name="40% - Accent6 2 2 2 2 2 3 2 4 2" xfId="34481"/>
    <cellStyle name="40% - Accent6 2 2 2 2 2 3 2 5" xfId="18958"/>
    <cellStyle name="40% - Accent6 2 2 2 2 2 3 2 5 2" xfId="34482"/>
    <cellStyle name="40% - Accent6 2 2 2 2 2 3 2 6" xfId="34483"/>
    <cellStyle name="40% - Accent6 2 2 2 2 2 3 3" xfId="5690"/>
    <cellStyle name="40% - Accent6 2 2 2 2 2 3 3 2" xfId="14364"/>
    <cellStyle name="40% - Accent6 2 2 2 2 2 3 3 2 2" xfId="34484"/>
    <cellStyle name="40% - Accent6 2 2 2 2 2 3 3 3" xfId="20147"/>
    <cellStyle name="40% - Accent6 2 2 2 2 2 3 3 3 2" xfId="34485"/>
    <cellStyle name="40% - Accent6 2 2 2 2 2 3 3 4" xfId="34486"/>
    <cellStyle name="40% - Accent6 2 2 2 2 2 3 4" xfId="8582"/>
    <cellStyle name="40% - Accent6 2 2 2 2 2 3 4 2" xfId="34487"/>
    <cellStyle name="40% - Accent6 2 2 2 2 2 3 5" xfId="4501"/>
    <cellStyle name="40% - Accent6 2 2 2 2 2 3 5 2" xfId="34488"/>
    <cellStyle name="40% - Accent6 2 2 2 2 2 3 6" xfId="11473"/>
    <cellStyle name="40% - Accent6 2 2 2 2 2 3 6 2" xfId="34489"/>
    <cellStyle name="40% - Accent6 2 2 2 2 2 3 7" xfId="17256"/>
    <cellStyle name="40% - Accent6 2 2 2 2 2 3 7 2" xfId="34490"/>
    <cellStyle name="40% - Accent6 2 2 2 2 2 3 8" xfId="34491"/>
    <cellStyle name="40% - Accent6 2 2 2 2 2 4" xfId="2194"/>
    <cellStyle name="40% - Accent6 2 2 2 2 2 4 2" xfId="6789"/>
    <cellStyle name="40% - Accent6 2 2 2 2 2 4 2 2" xfId="15462"/>
    <cellStyle name="40% - Accent6 2 2 2 2 2 4 2 2 2" xfId="34492"/>
    <cellStyle name="40% - Accent6 2 2 2 2 2 4 2 3" xfId="21245"/>
    <cellStyle name="40% - Accent6 2 2 2 2 2 4 2 3 2" xfId="34493"/>
    <cellStyle name="40% - Accent6 2 2 2 2 2 4 2 4" xfId="34494"/>
    <cellStyle name="40% - Accent6 2 2 2 2 2 4 3" xfId="9680"/>
    <cellStyle name="40% - Accent6 2 2 2 2 2 4 3 2" xfId="34495"/>
    <cellStyle name="40% - Accent6 2 2 2 2 2 4 4" xfId="3897"/>
    <cellStyle name="40% - Accent6 2 2 2 2 2 4 4 2" xfId="34496"/>
    <cellStyle name="40% - Accent6 2 2 2 2 2 4 5" xfId="12571"/>
    <cellStyle name="40% - Accent6 2 2 2 2 2 4 5 2" xfId="34497"/>
    <cellStyle name="40% - Accent6 2 2 2 2 2 4 6" xfId="18354"/>
    <cellStyle name="40% - Accent6 2 2 2 2 2 4 6 2" xfId="34498"/>
    <cellStyle name="40% - Accent6 2 2 2 2 2 4 7" xfId="34499"/>
    <cellStyle name="40% - Accent6 2 2 2 2 2 5" xfId="1584"/>
    <cellStyle name="40% - Accent6 2 2 2 2 2 5 2" xfId="9070"/>
    <cellStyle name="40% - Accent6 2 2 2 2 2 5 2 2" xfId="14852"/>
    <cellStyle name="40% - Accent6 2 2 2 2 2 5 2 2 2" xfId="34500"/>
    <cellStyle name="40% - Accent6 2 2 2 2 2 5 2 3" xfId="20635"/>
    <cellStyle name="40% - Accent6 2 2 2 2 2 5 2 3 2" xfId="34501"/>
    <cellStyle name="40% - Accent6 2 2 2 2 2 5 2 4" xfId="34502"/>
    <cellStyle name="40% - Accent6 2 2 2 2 2 5 3" xfId="6179"/>
    <cellStyle name="40% - Accent6 2 2 2 2 2 5 3 2" xfId="34503"/>
    <cellStyle name="40% - Accent6 2 2 2 2 2 5 4" xfId="11961"/>
    <cellStyle name="40% - Accent6 2 2 2 2 2 5 4 2" xfId="34504"/>
    <cellStyle name="40% - Accent6 2 2 2 2 2 5 5" xfId="17744"/>
    <cellStyle name="40% - Accent6 2 2 2 2 2 5 5 2" xfId="34505"/>
    <cellStyle name="40% - Accent6 2 2 2 2 2 5 6" xfId="34506"/>
    <cellStyle name="40% - Accent6 2 2 2 2 2 6" xfId="5086"/>
    <cellStyle name="40% - Accent6 2 2 2 2 2 6 2" xfId="13760"/>
    <cellStyle name="40% - Accent6 2 2 2 2 2 6 2 2" xfId="34507"/>
    <cellStyle name="40% - Accent6 2 2 2 2 2 6 3" xfId="19543"/>
    <cellStyle name="40% - Accent6 2 2 2 2 2 6 3 2" xfId="34508"/>
    <cellStyle name="40% - Accent6 2 2 2 2 2 6 4" xfId="34509"/>
    <cellStyle name="40% - Accent6 2 2 2 2 2 7" xfId="7978"/>
    <cellStyle name="40% - Accent6 2 2 2 2 2 7 2" xfId="34510"/>
    <cellStyle name="40% - Accent6 2 2 2 2 2 8" xfId="3287"/>
    <cellStyle name="40% - Accent6 2 2 2 2 2 8 2" xfId="34511"/>
    <cellStyle name="40% - Accent6 2 2 2 2 2 9" xfId="10869"/>
    <cellStyle name="40% - Accent6 2 2 2 2 2 9 2" xfId="34512"/>
    <cellStyle name="40% - Accent6 2 2 2 2 3" xfId="458"/>
    <cellStyle name="40% - Accent6 2 2 2 2 3 2" xfId="2196"/>
    <cellStyle name="40% - Accent6 2 2 2 2 3 2 2" xfId="9682"/>
    <cellStyle name="40% - Accent6 2 2 2 2 3 2 2 2" xfId="15464"/>
    <cellStyle name="40% - Accent6 2 2 2 2 3 2 2 2 2" xfId="34513"/>
    <cellStyle name="40% - Accent6 2 2 2 2 3 2 2 3" xfId="21247"/>
    <cellStyle name="40% - Accent6 2 2 2 2 3 2 2 3 2" xfId="34514"/>
    <cellStyle name="40% - Accent6 2 2 2 2 3 2 2 4" xfId="34515"/>
    <cellStyle name="40% - Accent6 2 2 2 2 3 2 3" xfId="6791"/>
    <cellStyle name="40% - Accent6 2 2 2 2 3 2 3 2" xfId="34516"/>
    <cellStyle name="40% - Accent6 2 2 2 2 3 2 4" xfId="12573"/>
    <cellStyle name="40% - Accent6 2 2 2 2 3 2 4 2" xfId="34517"/>
    <cellStyle name="40% - Accent6 2 2 2 2 3 2 5" xfId="18356"/>
    <cellStyle name="40% - Accent6 2 2 2 2 3 2 5 2" xfId="34518"/>
    <cellStyle name="40% - Accent6 2 2 2 2 3 2 6" xfId="34519"/>
    <cellStyle name="40% - Accent6 2 2 2 2 3 3" xfId="5088"/>
    <cellStyle name="40% - Accent6 2 2 2 2 3 3 2" xfId="13762"/>
    <cellStyle name="40% - Accent6 2 2 2 2 3 3 2 2" xfId="34520"/>
    <cellStyle name="40% - Accent6 2 2 2 2 3 3 3" xfId="19545"/>
    <cellStyle name="40% - Accent6 2 2 2 2 3 3 3 2" xfId="34521"/>
    <cellStyle name="40% - Accent6 2 2 2 2 3 3 4" xfId="34522"/>
    <cellStyle name="40% - Accent6 2 2 2 2 3 4" xfId="7980"/>
    <cellStyle name="40% - Accent6 2 2 2 2 3 4 2" xfId="34523"/>
    <cellStyle name="40% - Accent6 2 2 2 2 3 5" xfId="3899"/>
    <cellStyle name="40% - Accent6 2 2 2 2 3 5 2" xfId="34524"/>
    <cellStyle name="40% - Accent6 2 2 2 2 3 6" xfId="10871"/>
    <cellStyle name="40% - Accent6 2 2 2 2 3 6 2" xfId="34525"/>
    <cellStyle name="40% - Accent6 2 2 2 2 3 7" xfId="16654"/>
    <cellStyle name="40% - Accent6 2 2 2 2 3 7 2" xfId="34526"/>
    <cellStyle name="40% - Accent6 2 2 2 2 3 8" xfId="34527"/>
    <cellStyle name="40% - Accent6 2 2 2 2 4" xfId="1093"/>
    <cellStyle name="40% - Accent6 2 2 2 2 4 2" xfId="2797"/>
    <cellStyle name="40% - Accent6 2 2 2 2 4 2 2" xfId="10283"/>
    <cellStyle name="40% - Accent6 2 2 2 2 4 2 2 2" xfId="16065"/>
    <cellStyle name="40% - Accent6 2 2 2 2 4 2 2 2 2" xfId="34528"/>
    <cellStyle name="40% - Accent6 2 2 2 2 4 2 2 3" xfId="21848"/>
    <cellStyle name="40% - Accent6 2 2 2 2 4 2 2 3 2" xfId="34529"/>
    <cellStyle name="40% - Accent6 2 2 2 2 4 2 2 4" xfId="34530"/>
    <cellStyle name="40% - Accent6 2 2 2 2 4 2 3" xfId="7392"/>
    <cellStyle name="40% - Accent6 2 2 2 2 4 2 3 2" xfId="34531"/>
    <cellStyle name="40% - Accent6 2 2 2 2 4 2 4" xfId="13174"/>
    <cellStyle name="40% - Accent6 2 2 2 2 4 2 4 2" xfId="34532"/>
    <cellStyle name="40% - Accent6 2 2 2 2 4 2 5" xfId="18957"/>
    <cellStyle name="40% - Accent6 2 2 2 2 4 2 5 2" xfId="34533"/>
    <cellStyle name="40% - Accent6 2 2 2 2 4 2 6" xfId="34534"/>
    <cellStyle name="40% - Accent6 2 2 2 2 4 3" xfId="5689"/>
    <cellStyle name="40% - Accent6 2 2 2 2 4 3 2" xfId="14363"/>
    <cellStyle name="40% - Accent6 2 2 2 2 4 3 2 2" xfId="34535"/>
    <cellStyle name="40% - Accent6 2 2 2 2 4 3 3" xfId="20146"/>
    <cellStyle name="40% - Accent6 2 2 2 2 4 3 3 2" xfId="34536"/>
    <cellStyle name="40% - Accent6 2 2 2 2 4 3 4" xfId="34537"/>
    <cellStyle name="40% - Accent6 2 2 2 2 4 4" xfId="8581"/>
    <cellStyle name="40% - Accent6 2 2 2 2 4 4 2" xfId="34538"/>
    <cellStyle name="40% - Accent6 2 2 2 2 4 5" xfId="4500"/>
    <cellStyle name="40% - Accent6 2 2 2 2 4 5 2" xfId="34539"/>
    <cellStyle name="40% - Accent6 2 2 2 2 4 6" xfId="11472"/>
    <cellStyle name="40% - Accent6 2 2 2 2 4 6 2" xfId="34540"/>
    <cellStyle name="40% - Accent6 2 2 2 2 4 7" xfId="17255"/>
    <cellStyle name="40% - Accent6 2 2 2 2 4 7 2" xfId="34541"/>
    <cellStyle name="40% - Accent6 2 2 2 2 4 8" xfId="34542"/>
    <cellStyle name="40% - Accent6 2 2 2 2 5" xfId="2193"/>
    <cellStyle name="40% - Accent6 2 2 2 2 5 2" xfId="6788"/>
    <cellStyle name="40% - Accent6 2 2 2 2 5 2 2" xfId="15461"/>
    <cellStyle name="40% - Accent6 2 2 2 2 5 2 2 2" xfId="34543"/>
    <cellStyle name="40% - Accent6 2 2 2 2 5 2 3" xfId="21244"/>
    <cellStyle name="40% - Accent6 2 2 2 2 5 2 3 2" xfId="34544"/>
    <cellStyle name="40% - Accent6 2 2 2 2 5 2 4" xfId="34545"/>
    <cellStyle name="40% - Accent6 2 2 2 2 5 3" xfId="9679"/>
    <cellStyle name="40% - Accent6 2 2 2 2 5 3 2" xfId="34546"/>
    <cellStyle name="40% - Accent6 2 2 2 2 5 4" xfId="3896"/>
    <cellStyle name="40% - Accent6 2 2 2 2 5 4 2" xfId="34547"/>
    <cellStyle name="40% - Accent6 2 2 2 2 5 5" xfId="12570"/>
    <cellStyle name="40% - Accent6 2 2 2 2 5 5 2" xfId="34548"/>
    <cellStyle name="40% - Accent6 2 2 2 2 5 6" xfId="18353"/>
    <cellStyle name="40% - Accent6 2 2 2 2 5 6 2" xfId="34549"/>
    <cellStyle name="40% - Accent6 2 2 2 2 5 7" xfId="34550"/>
    <cellStyle name="40% - Accent6 2 2 2 2 6" xfId="1583"/>
    <cellStyle name="40% - Accent6 2 2 2 2 6 2" xfId="9069"/>
    <cellStyle name="40% - Accent6 2 2 2 2 6 2 2" xfId="14851"/>
    <cellStyle name="40% - Accent6 2 2 2 2 6 2 2 2" xfId="34551"/>
    <cellStyle name="40% - Accent6 2 2 2 2 6 2 3" xfId="20634"/>
    <cellStyle name="40% - Accent6 2 2 2 2 6 2 3 2" xfId="34552"/>
    <cellStyle name="40% - Accent6 2 2 2 2 6 2 4" xfId="34553"/>
    <cellStyle name="40% - Accent6 2 2 2 2 6 3" xfId="6178"/>
    <cellStyle name="40% - Accent6 2 2 2 2 6 3 2" xfId="34554"/>
    <cellStyle name="40% - Accent6 2 2 2 2 6 4" xfId="11960"/>
    <cellStyle name="40% - Accent6 2 2 2 2 6 4 2" xfId="34555"/>
    <cellStyle name="40% - Accent6 2 2 2 2 6 5" xfId="17743"/>
    <cellStyle name="40% - Accent6 2 2 2 2 6 5 2" xfId="34556"/>
    <cellStyle name="40% - Accent6 2 2 2 2 6 6" xfId="34557"/>
    <cellStyle name="40% - Accent6 2 2 2 2 7" xfId="5085"/>
    <cellStyle name="40% - Accent6 2 2 2 2 7 2" xfId="13759"/>
    <cellStyle name="40% - Accent6 2 2 2 2 7 2 2" xfId="34558"/>
    <cellStyle name="40% - Accent6 2 2 2 2 7 3" xfId="19542"/>
    <cellStyle name="40% - Accent6 2 2 2 2 7 3 2" xfId="34559"/>
    <cellStyle name="40% - Accent6 2 2 2 2 7 4" xfId="34560"/>
    <cellStyle name="40% - Accent6 2 2 2 2 8" xfId="7977"/>
    <cellStyle name="40% - Accent6 2 2 2 2 8 2" xfId="34561"/>
    <cellStyle name="40% - Accent6 2 2 2 2 9" xfId="3286"/>
    <cellStyle name="40% - Accent6 2 2 2 2 9 2" xfId="34562"/>
    <cellStyle name="40% - Accent6 2 2 2 3" xfId="459"/>
    <cellStyle name="40% - Accent6 2 2 2 3 10" xfId="16655"/>
    <cellStyle name="40% - Accent6 2 2 2 3 10 2" xfId="34563"/>
    <cellStyle name="40% - Accent6 2 2 2 3 11" xfId="34564"/>
    <cellStyle name="40% - Accent6 2 2 2 3 2" xfId="460"/>
    <cellStyle name="40% - Accent6 2 2 2 3 2 2" xfId="2198"/>
    <cellStyle name="40% - Accent6 2 2 2 3 2 2 2" xfId="9684"/>
    <cellStyle name="40% - Accent6 2 2 2 3 2 2 2 2" xfId="15466"/>
    <cellStyle name="40% - Accent6 2 2 2 3 2 2 2 2 2" xfId="34565"/>
    <cellStyle name="40% - Accent6 2 2 2 3 2 2 2 3" xfId="21249"/>
    <cellStyle name="40% - Accent6 2 2 2 3 2 2 2 3 2" xfId="34566"/>
    <cellStyle name="40% - Accent6 2 2 2 3 2 2 2 4" xfId="34567"/>
    <cellStyle name="40% - Accent6 2 2 2 3 2 2 3" xfId="6793"/>
    <cellStyle name="40% - Accent6 2 2 2 3 2 2 3 2" xfId="34568"/>
    <cellStyle name="40% - Accent6 2 2 2 3 2 2 4" xfId="12575"/>
    <cellStyle name="40% - Accent6 2 2 2 3 2 2 4 2" xfId="34569"/>
    <cellStyle name="40% - Accent6 2 2 2 3 2 2 5" xfId="18358"/>
    <cellStyle name="40% - Accent6 2 2 2 3 2 2 5 2" xfId="34570"/>
    <cellStyle name="40% - Accent6 2 2 2 3 2 2 6" xfId="34571"/>
    <cellStyle name="40% - Accent6 2 2 2 3 2 3" xfId="5090"/>
    <cellStyle name="40% - Accent6 2 2 2 3 2 3 2" xfId="13764"/>
    <cellStyle name="40% - Accent6 2 2 2 3 2 3 2 2" xfId="34572"/>
    <cellStyle name="40% - Accent6 2 2 2 3 2 3 3" xfId="19547"/>
    <cellStyle name="40% - Accent6 2 2 2 3 2 3 3 2" xfId="34573"/>
    <cellStyle name="40% - Accent6 2 2 2 3 2 3 4" xfId="34574"/>
    <cellStyle name="40% - Accent6 2 2 2 3 2 4" xfId="7982"/>
    <cellStyle name="40% - Accent6 2 2 2 3 2 4 2" xfId="34575"/>
    <cellStyle name="40% - Accent6 2 2 2 3 2 5" xfId="3901"/>
    <cellStyle name="40% - Accent6 2 2 2 3 2 5 2" xfId="34576"/>
    <cellStyle name="40% - Accent6 2 2 2 3 2 6" xfId="10873"/>
    <cellStyle name="40% - Accent6 2 2 2 3 2 6 2" xfId="34577"/>
    <cellStyle name="40% - Accent6 2 2 2 3 2 7" xfId="16656"/>
    <cellStyle name="40% - Accent6 2 2 2 3 2 7 2" xfId="34578"/>
    <cellStyle name="40% - Accent6 2 2 2 3 2 8" xfId="34579"/>
    <cellStyle name="40% - Accent6 2 2 2 3 3" xfId="1095"/>
    <cellStyle name="40% - Accent6 2 2 2 3 3 2" xfId="2799"/>
    <cellStyle name="40% - Accent6 2 2 2 3 3 2 2" xfId="10285"/>
    <cellStyle name="40% - Accent6 2 2 2 3 3 2 2 2" xfId="16067"/>
    <cellStyle name="40% - Accent6 2 2 2 3 3 2 2 2 2" xfId="34580"/>
    <cellStyle name="40% - Accent6 2 2 2 3 3 2 2 3" xfId="21850"/>
    <cellStyle name="40% - Accent6 2 2 2 3 3 2 2 3 2" xfId="34581"/>
    <cellStyle name="40% - Accent6 2 2 2 3 3 2 2 4" xfId="34582"/>
    <cellStyle name="40% - Accent6 2 2 2 3 3 2 3" xfId="7394"/>
    <cellStyle name="40% - Accent6 2 2 2 3 3 2 3 2" xfId="34583"/>
    <cellStyle name="40% - Accent6 2 2 2 3 3 2 4" xfId="13176"/>
    <cellStyle name="40% - Accent6 2 2 2 3 3 2 4 2" xfId="34584"/>
    <cellStyle name="40% - Accent6 2 2 2 3 3 2 5" xfId="18959"/>
    <cellStyle name="40% - Accent6 2 2 2 3 3 2 5 2" xfId="34585"/>
    <cellStyle name="40% - Accent6 2 2 2 3 3 2 6" xfId="34586"/>
    <cellStyle name="40% - Accent6 2 2 2 3 3 3" xfId="5691"/>
    <cellStyle name="40% - Accent6 2 2 2 3 3 3 2" xfId="14365"/>
    <cellStyle name="40% - Accent6 2 2 2 3 3 3 2 2" xfId="34587"/>
    <cellStyle name="40% - Accent6 2 2 2 3 3 3 3" xfId="20148"/>
    <cellStyle name="40% - Accent6 2 2 2 3 3 3 3 2" xfId="34588"/>
    <cellStyle name="40% - Accent6 2 2 2 3 3 3 4" xfId="34589"/>
    <cellStyle name="40% - Accent6 2 2 2 3 3 4" xfId="8583"/>
    <cellStyle name="40% - Accent6 2 2 2 3 3 4 2" xfId="34590"/>
    <cellStyle name="40% - Accent6 2 2 2 3 3 5" xfId="4502"/>
    <cellStyle name="40% - Accent6 2 2 2 3 3 5 2" xfId="34591"/>
    <cellStyle name="40% - Accent6 2 2 2 3 3 6" xfId="11474"/>
    <cellStyle name="40% - Accent6 2 2 2 3 3 6 2" xfId="34592"/>
    <cellStyle name="40% - Accent6 2 2 2 3 3 7" xfId="17257"/>
    <cellStyle name="40% - Accent6 2 2 2 3 3 7 2" xfId="34593"/>
    <cellStyle name="40% - Accent6 2 2 2 3 3 8" xfId="34594"/>
    <cellStyle name="40% - Accent6 2 2 2 3 4" xfId="2197"/>
    <cellStyle name="40% - Accent6 2 2 2 3 4 2" xfId="6792"/>
    <cellStyle name="40% - Accent6 2 2 2 3 4 2 2" xfId="15465"/>
    <cellStyle name="40% - Accent6 2 2 2 3 4 2 2 2" xfId="34595"/>
    <cellStyle name="40% - Accent6 2 2 2 3 4 2 3" xfId="21248"/>
    <cellStyle name="40% - Accent6 2 2 2 3 4 2 3 2" xfId="34596"/>
    <cellStyle name="40% - Accent6 2 2 2 3 4 2 4" xfId="34597"/>
    <cellStyle name="40% - Accent6 2 2 2 3 4 3" xfId="9683"/>
    <cellStyle name="40% - Accent6 2 2 2 3 4 3 2" xfId="34598"/>
    <cellStyle name="40% - Accent6 2 2 2 3 4 4" xfId="3900"/>
    <cellStyle name="40% - Accent6 2 2 2 3 4 4 2" xfId="34599"/>
    <cellStyle name="40% - Accent6 2 2 2 3 4 5" xfId="12574"/>
    <cellStyle name="40% - Accent6 2 2 2 3 4 5 2" xfId="34600"/>
    <cellStyle name="40% - Accent6 2 2 2 3 4 6" xfId="18357"/>
    <cellStyle name="40% - Accent6 2 2 2 3 4 6 2" xfId="34601"/>
    <cellStyle name="40% - Accent6 2 2 2 3 4 7" xfId="34602"/>
    <cellStyle name="40% - Accent6 2 2 2 3 5" xfId="1585"/>
    <cellStyle name="40% - Accent6 2 2 2 3 5 2" xfId="9071"/>
    <cellStyle name="40% - Accent6 2 2 2 3 5 2 2" xfId="14853"/>
    <cellStyle name="40% - Accent6 2 2 2 3 5 2 2 2" xfId="34603"/>
    <cellStyle name="40% - Accent6 2 2 2 3 5 2 3" xfId="20636"/>
    <cellStyle name="40% - Accent6 2 2 2 3 5 2 3 2" xfId="34604"/>
    <cellStyle name="40% - Accent6 2 2 2 3 5 2 4" xfId="34605"/>
    <cellStyle name="40% - Accent6 2 2 2 3 5 3" xfId="6180"/>
    <cellStyle name="40% - Accent6 2 2 2 3 5 3 2" xfId="34606"/>
    <cellStyle name="40% - Accent6 2 2 2 3 5 4" xfId="11962"/>
    <cellStyle name="40% - Accent6 2 2 2 3 5 4 2" xfId="34607"/>
    <cellStyle name="40% - Accent6 2 2 2 3 5 5" xfId="17745"/>
    <cellStyle name="40% - Accent6 2 2 2 3 5 5 2" xfId="34608"/>
    <cellStyle name="40% - Accent6 2 2 2 3 5 6" xfId="34609"/>
    <cellStyle name="40% - Accent6 2 2 2 3 6" xfId="5089"/>
    <cellStyle name="40% - Accent6 2 2 2 3 6 2" xfId="13763"/>
    <cellStyle name="40% - Accent6 2 2 2 3 6 2 2" xfId="34610"/>
    <cellStyle name="40% - Accent6 2 2 2 3 6 3" xfId="19546"/>
    <cellStyle name="40% - Accent6 2 2 2 3 6 3 2" xfId="34611"/>
    <cellStyle name="40% - Accent6 2 2 2 3 6 4" xfId="34612"/>
    <cellStyle name="40% - Accent6 2 2 2 3 7" xfId="7981"/>
    <cellStyle name="40% - Accent6 2 2 2 3 7 2" xfId="34613"/>
    <cellStyle name="40% - Accent6 2 2 2 3 8" xfId="3288"/>
    <cellStyle name="40% - Accent6 2 2 2 3 8 2" xfId="34614"/>
    <cellStyle name="40% - Accent6 2 2 2 3 9" xfId="10872"/>
    <cellStyle name="40% - Accent6 2 2 2 3 9 2" xfId="34615"/>
    <cellStyle name="40% - Accent6 2 2 2 4" xfId="461"/>
    <cellStyle name="40% - Accent6 2 2 2 4 10" xfId="16657"/>
    <cellStyle name="40% - Accent6 2 2 2 4 10 2" xfId="34616"/>
    <cellStyle name="40% - Accent6 2 2 2 4 11" xfId="34617"/>
    <cellStyle name="40% - Accent6 2 2 2 4 2" xfId="462"/>
    <cellStyle name="40% - Accent6 2 2 2 4 2 2" xfId="2200"/>
    <cellStyle name="40% - Accent6 2 2 2 4 2 2 2" xfId="9686"/>
    <cellStyle name="40% - Accent6 2 2 2 4 2 2 2 2" xfId="15468"/>
    <cellStyle name="40% - Accent6 2 2 2 4 2 2 2 2 2" xfId="34618"/>
    <cellStyle name="40% - Accent6 2 2 2 4 2 2 2 3" xfId="21251"/>
    <cellStyle name="40% - Accent6 2 2 2 4 2 2 2 3 2" xfId="34619"/>
    <cellStyle name="40% - Accent6 2 2 2 4 2 2 2 4" xfId="34620"/>
    <cellStyle name="40% - Accent6 2 2 2 4 2 2 3" xfId="6795"/>
    <cellStyle name="40% - Accent6 2 2 2 4 2 2 3 2" xfId="34621"/>
    <cellStyle name="40% - Accent6 2 2 2 4 2 2 4" xfId="12577"/>
    <cellStyle name="40% - Accent6 2 2 2 4 2 2 4 2" xfId="34622"/>
    <cellStyle name="40% - Accent6 2 2 2 4 2 2 5" xfId="18360"/>
    <cellStyle name="40% - Accent6 2 2 2 4 2 2 5 2" xfId="34623"/>
    <cellStyle name="40% - Accent6 2 2 2 4 2 2 6" xfId="34624"/>
    <cellStyle name="40% - Accent6 2 2 2 4 2 3" xfId="5092"/>
    <cellStyle name="40% - Accent6 2 2 2 4 2 3 2" xfId="13766"/>
    <cellStyle name="40% - Accent6 2 2 2 4 2 3 2 2" xfId="34625"/>
    <cellStyle name="40% - Accent6 2 2 2 4 2 3 3" xfId="19549"/>
    <cellStyle name="40% - Accent6 2 2 2 4 2 3 3 2" xfId="34626"/>
    <cellStyle name="40% - Accent6 2 2 2 4 2 3 4" xfId="34627"/>
    <cellStyle name="40% - Accent6 2 2 2 4 2 4" xfId="7984"/>
    <cellStyle name="40% - Accent6 2 2 2 4 2 4 2" xfId="34628"/>
    <cellStyle name="40% - Accent6 2 2 2 4 2 5" xfId="3903"/>
    <cellStyle name="40% - Accent6 2 2 2 4 2 5 2" xfId="34629"/>
    <cellStyle name="40% - Accent6 2 2 2 4 2 6" xfId="10875"/>
    <cellStyle name="40% - Accent6 2 2 2 4 2 6 2" xfId="34630"/>
    <cellStyle name="40% - Accent6 2 2 2 4 2 7" xfId="16658"/>
    <cellStyle name="40% - Accent6 2 2 2 4 2 7 2" xfId="34631"/>
    <cellStyle name="40% - Accent6 2 2 2 4 2 8" xfId="34632"/>
    <cellStyle name="40% - Accent6 2 2 2 4 3" xfId="1096"/>
    <cellStyle name="40% - Accent6 2 2 2 4 3 2" xfId="2800"/>
    <cellStyle name="40% - Accent6 2 2 2 4 3 2 2" xfId="10286"/>
    <cellStyle name="40% - Accent6 2 2 2 4 3 2 2 2" xfId="16068"/>
    <cellStyle name="40% - Accent6 2 2 2 4 3 2 2 2 2" xfId="34633"/>
    <cellStyle name="40% - Accent6 2 2 2 4 3 2 2 3" xfId="21851"/>
    <cellStyle name="40% - Accent6 2 2 2 4 3 2 2 3 2" xfId="34634"/>
    <cellStyle name="40% - Accent6 2 2 2 4 3 2 2 4" xfId="34635"/>
    <cellStyle name="40% - Accent6 2 2 2 4 3 2 3" xfId="7395"/>
    <cellStyle name="40% - Accent6 2 2 2 4 3 2 3 2" xfId="34636"/>
    <cellStyle name="40% - Accent6 2 2 2 4 3 2 4" xfId="13177"/>
    <cellStyle name="40% - Accent6 2 2 2 4 3 2 4 2" xfId="34637"/>
    <cellStyle name="40% - Accent6 2 2 2 4 3 2 5" xfId="18960"/>
    <cellStyle name="40% - Accent6 2 2 2 4 3 2 5 2" xfId="34638"/>
    <cellStyle name="40% - Accent6 2 2 2 4 3 2 6" xfId="34639"/>
    <cellStyle name="40% - Accent6 2 2 2 4 3 3" xfId="5692"/>
    <cellStyle name="40% - Accent6 2 2 2 4 3 3 2" xfId="14366"/>
    <cellStyle name="40% - Accent6 2 2 2 4 3 3 2 2" xfId="34640"/>
    <cellStyle name="40% - Accent6 2 2 2 4 3 3 3" xfId="20149"/>
    <cellStyle name="40% - Accent6 2 2 2 4 3 3 3 2" xfId="34641"/>
    <cellStyle name="40% - Accent6 2 2 2 4 3 3 4" xfId="34642"/>
    <cellStyle name="40% - Accent6 2 2 2 4 3 4" xfId="8584"/>
    <cellStyle name="40% - Accent6 2 2 2 4 3 4 2" xfId="34643"/>
    <cellStyle name="40% - Accent6 2 2 2 4 3 5" xfId="4503"/>
    <cellStyle name="40% - Accent6 2 2 2 4 3 5 2" xfId="34644"/>
    <cellStyle name="40% - Accent6 2 2 2 4 3 6" xfId="11475"/>
    <cellStyle name="40% - Accent6 2 2 2 4 3 6 2" xfId="34645"/>
    <cellStyle name="40% - Accent6 2 2 2 4 3 7" xfId="17258"/>
    <cellStyle name="40% - Accent6 2 2 2 4 3 7 2" xfId="34646"/>
    <cellStyle name="40% - Accent6 2 2 2 4 3 8" xfId="34647"/>
    <cellStyle name="40% - Accent6 2 2 2 4 4" xfId="2199"/>
    <cellStyle name="40% - Accent6 2 2 2 4 4 2" xfId="6794"/>
    <cellStyle name="40% - Accent6 2 2 2 4 4 2 2" xfId="15467"/>
    <cellStyle name="40% - Accent6 2 2 2 4 4 2 2 2" xfId="34648"/>
    <cellStyle name="40% - Accent6 2 2 2 4 4 2 3" xfId="21250"/>
    <cellStyle name="40% - Accent6 2 2 2 4 4 2 3 2" xfId="34649"/>
    <cellStyle name="40% - Accent6 2 2 2 4 4 2 4" xfId="34650"/>
    <cellStyle name="40% - Accent6 2 2 2 4 4 3" xfId="9685"/>
    <cellStyle name="40% - Accent6 2 2 2 4 4 3 2" xfId="34651"/>
    <cellStyle name="40% - Accent6 2 2 2 4 4 4" xfId="3902"/>
    <cellStyle name="40% - Accent6 2 2 2 4 4 4 2" xfId="34652"/>
    <cellStyle name="40% - Accent6 2 2 2 4 4 5" xfId="12576"/>
    <cellStyle name="40% - Accent6 2 2 2 4 4 5 2" xfId="34653"/>
    <cellStyle name="40% - Accent6 2 2 2 4 4 6" xfId="18359"/>
    <cellStyle name="40% - Accent6 2 2 2 4 4 6 2" xfId="34654"/>
    <cellStyle name="40% - Accent6 2 2 2 4 4 7" xfId="34655"/>
    <cellStyle name="40% - Accent6 2 2 2 4 5" xfId="1586"/>
    <cellStyle name="40% - Accent6 2 2 2 4 5 2" xfId="9072"/>
    <cellStyle name="40% - Accent6 2 2 2 4 5 2 2" xfId="14854"/>
    <cellStyle name="40% - Accent6 2 2 2 4 5 2 2 2" xfId="34656"/>
    <cellStyle name="40% - Accent6 2 2 2 4 5 2 3" xfId="20637"/>
    <cellStyle name="40% - Accent6 2 2 2 4 5 2 3 2" xfId="34657"/>
    <cellStyle name="40% - Accent6 2 2 2 4 5 2 4" xfId="34658"/>
    <cellStyle name="40% - Accent6 2 2 2 4 5 3" xfId="6181"/>
    <cellStyle name="40% - Accent6 2 2 2 4 5 3 2" xfId="34659"/>
    <cellStyle name="40% - Accent6 2 2 2 4 5 4" xfId="11963"/>
    <cellStyle name="40% - Accent6 2 2 2 4 5 4 2" xfId="34660"/>
    <cellStyle name="40% - Accent6 2 2 2 4 5 5" xfId="17746"/>
    <cellStyle name="40% - Accent6 2 2 2 4 5 5 2" xfId="34661"/>
    <cellStyle name="40% - Accent6 2 2 2 4 5 6" xfId="34662"/>
    <cellStyle name="40% - Accent6 2 2 2 4 6" xfId="5091"/>
    <cellStyle name="40% - Accent6 2 2 2 4 6 2" xfId="13765"/>
    <cellStyle name="40% - Accent6 2 2 2 4 6 2 2" xfId="34663"/>
    <cellStyle name="40% - Accent6 2 2 2 4 6 3" xfId="19548"/>
    <cellStyle name="40% - Accent6 2 2 2 4 6 3 2" xfId="34664"/>
    <cellStyle name="40% - Accent6 2 2 2 4 6 4" xfId="34665"/>
    <cellStyle name="40% - Accent6 2 2 2 4 7" xfId="7983"/>
    <cellStyle name="40% - Accent6 2 2 2 4 7 2" xfId="34666"/>
    <cellStyle name="40% - Accent6 2 2 2 4 8" xfId="3289"/>
    <cellStyle name="40% - Accent6 2 2 2 4 8 2" xfId="34667"/>
    <cellStyle name="40% - Accent6 2 2 2 4 9" xfId="10874"/>
    <cellStyle name="40% - Accent6 2 2 2 4 9 2" xfId="34668"/>
    <cellStyle name="40% - Accent6 2 2 2 5" xfId="463"/>
    <cellStyle name="40% - Accent6 2 2 2 5 2" xfId="2201"/>
    <cellStyle name="40% - Accent6 2 2 2 5 2 2" xfId="6796"/>
    <cellStyle name="40% - Accent6 2 2 2 5 2 2 2" xfId="15469"/>
    <cellStyle name="40% - Accent6 2 2 2 5 2 2 2 2" xfId="34669"/>
    <cellStyle name="40% - Accent6 2 2 2 5 2 2 3" xfId="21252"/>
    <cellStyle name="40% - Accent6 2 2 2 5 2 2 3 2" xfId="34670"/>
    <cellStyle name="40% - Accent6 2 2 2 5 2 2 4" xfId="34671"/>
    <cellStyle name="40% - Accent6 2 2 2 5 2 3" xfId="9687"/>
    <cellStyle name="40% - Accent6 2 2 2 5 2 3 2" xfId="34672"/>
    <cellStyle name="40% - Accent6 2 2 2 5 2 4" xfId="3904"/>
    <cellStyle name="40% - Accent6 2 2 2 5 2 4 2" xfId="34673"/>
    <cellStyle name="40% - Accent6 2 2 2 5 2 5" xfId="12578"/>
    <cellStyle name="40% - Accent6 2 2 2 5 2 5 2" xfId="34674"/>
    <cellStyle name="40% - Accent6 2 2 2 5 2 6" xfId="18361"/>
    <cellStyle name="40% - Accent6 2 2 2 5 2 6 2" xfId="34675"/>
    <cellStyle name="40% - Accent6 2 2 2 5 2 7" xfId="34676"/>
    <cellStyle name="40% - Accent6 2 2 2 5 3" xfId="1582"/>
    <cellStyle name="40% - Accent6 2 2 2 5 3 2" xfId="9068"/>
    <cellStyle name="40% - Accent6 2 2 2 5 3 2 2" xfId="14850"/>
    <cellStyle name="40% - Accent6 2 2 2 5 3 2 2 2" xfId="34677"/>
    <cellStyle name="40% - Accent6 2 2 2 5 3 2 3" xfId="20633"/>
    <cellStyle name="40% - Accent6 2 2 2 5 3 2 3 2" xfId="34678"/>
    <cellStyle name="40% - Accent6 2 2 2 5 3 2 4" xfId="34679"/>
    <cellStyle name="40% - Accent6 2 2 2 5 3 3" xfId="6177"/>
    <cellStyle name="40% - Accent6 2 2 2 5 3 3 2" xfId="34680"/>
    <cellStyle name="40% - Accent6 2 2 2 5 3 4" xfId="11959"/>
    <cellStyle name="40% - Accent6 2 2 2 5 3 4 2" xfId="34681"/>
    <cellStyle name="40% - Accent6 2 2 2 5 3 5" xfId="17742"/>
    <cellStyle name="40% - Accent6 2 2 2 5 3 5 2" xfId="34682"/>
    <cellStyle name="40% - Accent6 2 2 2 5 3 6" xfId="34683"/>
    <cellStyle name="40% - Accent6 2 2 2 5 4" xfId="5093"/>
    <cellStyle name="40% - Accent6 2 2 2 5 4 2" xfId="13767"/>
    <cellStyle name="40% - Accent6 2 2 2 5 4 2 2" xfId="34684"/>
    <cellStyle name="40% - Accent6 2 2 2 5 4 3" xfId="19550"/>
    <cellStyle name="40% - Accent6 2 2 2 5 4 3 2" xfId="34685"/>
    <cellStyle name="40% - Accent6 2 2 2 5 4 4" xfId="34686"/>
    <cellStyle name="40% - Accent6 2 2 2 5 5" xfId="7985"/>
    <cellStyle name="40% - Accent6 2 2 2 5 5 2" xfId="34687"/>
    <cellStyle name="40% - Accent6 2 2 2 5 6" xfId="3285"/>
    <cellStyle name="40% - Accent6 2 2 2 5 6 2" xfId="34688"/>
    <cellStyle name="40% - Accent6 2 2 2 5 7" xfId="10876"/>
    <cellStyle name="40% - Accent6 2 2 2 5 7 2" xfId="34689"/>
    <cellStyle name="40% - Accent6 2 2 2 5 8" xfId="16659"/>
    <cellStyle name="40% - Accent6 2 2 2 5 8 2" xfId="34690"/>
    <cellStyle name="40% - Accent6 2 2 2 5 9" xfId="34691"/>
    <cellStyle name="40% - Accent6 2 2 2 6" xfId="911"/>
    <cellStyle name="40% - Accent6 2 2 2 6 2" xfId="2617"/>
    <cellStyle name="40% - Accent6 2 2 2 6 2 2" xfId="10103"/>
    <cellStyle name="40% - Accent6 2 2 2 6 2 2 2" xfId="15885"/>
    <cellStyle name="40% - Accent6 2 2 2 6 2 2 2 2" xfId="34692"/>
    <cellStyle name="40% - Accent6 2 2 2 6 2 2 3" xfId="21668"/>
    <cellStyle name="40% - Accent6 2 2 2 6 2 2 3 2" xfId="34693"/>
    <cellStyle name="40% - Accent6 2 2 2 6 2 2 4" xfId="34694"/>
    <cellStyle name="40% - Accent6 2 2 2 6 2 3" xfId="7212"/>
    <cellStyle name="40% - Accent6 2 2 2 6 2 3 2" xfId="34695"/>
    <cellStyle name="40% - Accent6 2 2 2 6 2 4" xfId="12994"/>
    <cellStyle name="40% - Accent6 2 2 2 6 2 4 2" xfId="34696"/>
    <cellStyle name="40% - Accent6 2 2 2 6 2 5" xfId="18777"/>
    <cellStyle name="40% - Accent6 2 2 2 6 2 5 2" xfId="34697"/>
    <cellStyle name="40% - Accent6 2 2 2 6 2 6" xfId="34698"/>
    <cellStyle name="40% - Accent6 2 2 2 6 3" xfId="5509"/>
    <cellStyle name="40% - Accent6 2 2 2 6 3 2" xfId="14183"/>
    <cellStyle name="40% - Accent6 2 2 2 6 3 2 2" xfId="34699"/>
    <cellStyle name="40% - Accent6 2 2 2 6 3 3" xfId="19966"/>
    <cellStyle name="40% - Accent6 2 2 2 6 3 3 2" xfId="34700"/>
    <cellStyle name="40% - Accent6 2 2 2 6 3 4" xfId="34701"/>
    <cellStyle name="40% - Accent6 2 2 2 6 4" xfId="8401"/>
    <cellStyle name="40% - Accent6 2 2 2 6 4 2" xfId="34702"/>
    <cellStyle name="40% - Accent6 2 2 2 6 5" xfId="4320"/>
    <cellStyle name="40% - Accent6 2 2 2 6 5 2" xfId="34703"/>
    <cellStyle name="40% - Accent6 2 2 2 6 6" xfId="11292"/>
    <cellStyle name="40% - Accent6 2 2 2 6 6 2" xfId="34704"/>
    <cellStyle name="40% - Accent6 2 2 2 6 7" xfId="17075"/>
    <cellStyle name="40% - Accent6 2 2 2 6 7 2" xfId="34705"/>
    <cellStyle name="40% - Accent6 2 2 2 6 8" xfId="34706"/>
    <cellStyle name="40% - Accent6 2 2 2 7" xfId="2192"/>
    <cellStyle name="40% - Accent6 2 2 2 7 2" xfId="6787"/>
    <cellStyle name="40% - Accent6 2 2 2 7 2 2" xfId="15460"/>
    <cellStyle name="40% - Accent6 2 2 2 7 2 2 2" xfId="34707"/>
    <cellStyle name="40% - Accent6 2 2 2 7 2 3" xfId="21243"/>
    <cellStyle name="40% - Accent6 2 2 2 7 2 3 2" xfId="34708"/>
    <cellStyle name="40% - Accent6 2 2 2 7 2 4" xfId="34709"/>
    <cellStyle name="40% - Accent6 2 2 2 7 3" xfId="9678"/>
    <cellStyle name="40% - Accent6 2 2 2 7 3 2" xfId="34710"/>
    <cellStyle name="40% - Accent6 2 2 2 7 4" xfId="3895"/>
    <cellStyle name="40% - Accent6 2 2 2 7 4 2" xfId="34711"/>
    <cellStyle name="40% - Accent6 2 2 2 7 5" xfId="12569"/>
    <cellStyle name="40% - Accent6 2 2 2 7 5 2" xfId="34712"/>
    <cellStyle name="40% - Accent6 2 2 2 7 6" xfId="18352"/>
    <cellStyle name="40% - Accent6 2 2 2 7 6 2" xfId="34713"/>
    <cellStyle name="40% - Accent6 2 2 2 7 7" xfId="34714"/>
    <cellStyle name="40% - Accent6 2 2 2 8" xfId="1328"/>
    <cellStyle name="40% - Accent6 2 2 2 8 2" xfId="8814"/>
    <cellStyle name="40% - Accent6 2 2 2 8 2 2" xfId="14596"/>
    <cellStyle name="40% - Accent6 2 2 2 8 2 2 2" xfId="34715"/>
    <cellStyle name="40% - Accent6 2 2 2 8 2 3" xfId="20379"/>
    <cellStyle name="40% - Accent6 2 2 2 8 2 3 2" xfId="34716"/>
    <cellStyle name="40% - Accent6 2 2 2 8 2 4" xfId="34717"/>
    <cellStyle name="40% - Accent6 2 2 2 8 3" xfId="5923"/>
    <cellStyle name="40% - Accent6 2 2 2 8 3 2" xfId="34718"/>
    <cellStyle name="40% - Accent6 2 2 2 8 4" xfId="11705"/>
    <cellStyle name="40% - Accent6 2 2 2 8 4 2" xfId="34719"/>
    <cellStyle name="40% - Accent6 2 2 2 8 5" xfId="17488"/>
    <cellStyle name="40% - Accent6 2 2 2 8 5 2" xfId="34720"/>
    <cellStyle name="40% - Accent6 2 2 2 8 6" xfId="34721"/>
    <cellStyle name="40% - Accent6 2 2 2 9" xfId="5084"/>
    <cellStyle name="40% - Accent6 2 2 2 9 2" xfId="13758"/>
    <cellStyle name="40% - Accent6 2 2 2 9 2 2" xfId="34722"/>
    <cellStyle name="40% - Accent6 2 2 2 9 3" xfId="19541"/>
    <cellStyle name="40% - Accent6 2 2 2 9 3 2" xfId="34723"/>
    <cellStyle name="40% - Accent6 2 2 2 9 4" xfId="34724"/>
    <cellStyle name="40% - Accent6 2 2 3" xfId="464"/>
    <cellStyle name="40% - Accent6 2 2 3 10" xfId="10877"/>
    <cellStyle name="40% - Accent6 2 2 3 10 2" xfId="34725"/>
    <cellStyle name="40% - Accent6 2 2 3 11" xfId="16660"/>
    <cellStyle name="40% - Accent6 2 2 3 11 2" xfId="34726"/>
    <cellStyle name="40% - Accent6 2 2 3 12" xfId="34727"/>
    <cellStyle name="40% - Accent6 2 2 3 2" xfId="465"/>
    <cellStyle name="40% - Accent6 2 2 3 2 10" xfId="16661"/>
    <cellStyle name="40% - Accent6 2 2 3 2 10 2" xfId="34728"/>
    <cellStyle name="40% - Accent6 2 2 3 2 11" xfId="34729"/>
    <cellStyle name="40% - Accent6 2 2 3 2 2" xfId="466"/>
    <cellStyle name="40% - Accent6 2 2 3 2 2 2" xfId="2204"/>
    <cellStyle name="40% - Accent6 2 2 3 2 2 2 2" xfId="9690"/>
    <cellStyle name="40% - Accent6 2 2 3 2 2 2 2 2" xfId="15472"/>
    <cellStyle name="40% - Accent6 2 2 3 2 2 2 2 2 2" xfId="34730"/>
    <cellStyle name="40% - Accent6 2 2 3 2 2 2 2 3" xfId="21255"/>
    <cellStyle name="40% - Accent6 2 2 3 2 2 2 2 3 2" xfId="34731"/>
    <cellStyle name="40% - Accent6 2 2 3 2 2 2 2 4" xfId="34732"/>
    <cellStyle name="40% - Accent6 2 2 3 2 2 2 3" xfId="6799"/>
    <cellStyle name="40% - Accent6 2 2 3 2 2 2 3 2" xfId="34733"/>
    <cellStyle name="40% - Accent6 2 2 3 2 2 2 4" xfId="12581"/>
    <cellStyle name="40% - Accent6 2 2 3 2 2 2 4 2" xfId="34734"/>
    <cellStyle name="40% - Accent6 2 2 3 2 2 2 5" xfId="18364"/>
    <cellStyle name="40% - Accent6 2 2 3 2 2 2 5 2" xfId="34735"/>
    <cellStyle name="40% - Accent6 2 2 3 2 2 2 6" xfId="34736"/>
    <cellStyle name="40% - Accent6 2 2 3 2 2 3" xfId="5096"/>
    <cellStyle name="40% - Accent6 2 2 3 2 2 3 2" xfId="13770"/>
    <cellStyle name="40% - Accent6 2 2 3 2 2 3 2 2" xfId="34737"/>
    <cellStyle name="40% - Accent6 2 2 3 2 2 3 3" xfId="19553"/>
    <cellStyle name="40% - Accent6 2 2 3 2 2 3 3 2" xfId="34738"/>
    <cellStyle name="40% - Accent6 2 2 3 2 2 3 4" xfId="34739"/>
    <cellStyle name="40% - Accent6 2 2 3 2 2 4" xfId="7988"/>
    <cellStyle name="40% - Accent6 2 2 3 2 2 4 2" xfId="34740"/>
    <cellStyle name="40% - Accent6 2 2 3 2 2 5" xfId="3907"/>
    <cellStyle name="40% - Accent6 2 2 3 2 2 5 2" xfId="34741"/>
    <cellStyle name="40% - Accent6 2 2 3 2 2 6" xfId="10879"/>
    <cellStyle name="40% - Accent6 2 2 3 2 2 6 2" xfId="34742"/>
    <cellStyle name="40% - Accent6 2 2 3 2 2 7" xfId="16662"/>
    <cellStyle name="40% - Accent6 2 2 3 2 2 7 2" xfId="34743"/>
    <cellStyle name="40% - Accent6 2 2 3 2 2 8" xfId="34744"/>
    <cellStyle name="40% - Accent6 2 2 3 2 3" xfId="1098"/>
    <cellStyle name="40% - Accent6 2 2 3 2 3 2" xfId="2802"/>
    <cellStyle name="40% - Accent6 2 2 3 2 3 2 2" xfId="10288"/>
    <cellStyle name="40% - Accent6 2 2 3 2 3 2 2 2" xfId="16070"/>
    <cellStyle name="40% - Accent6 2 2 3 2 3 2 2 2 2" xfId="34745"/>
    <cellStyle name="40% - Accent6 2 2 3 2 3 2 2 3" xfId="21853"/>
    <cellStyle name="40% - Accent6 2 2 3 2 3 2 2 3 2" xfId="34746"/>
    <cellStyle name="40% - Accent6 2 2 3 2 3 2 2 4" xfId="34747"/>
    <cellStyle name="40% - Accent6 2 2 3 2 3 2 3" xfId="7397"/>
    <cellStyle name="40% - Accent6 2 2 3 2 3 2 3 2" xfId="34748"/>
    <cellStyle name="40% - Accent6 2 2 3 2 3 2 4" xfId="13179"/>
    <cellStyle name="40% - Accent6 2 2 3 2 3 2 4 2" xfId="34749"/>
    <cellStyle name="40% - Accent6 2 2 3 2 3 2 5" xfId="18962"/>
    <cellStyle name="40% - Accent6 2 2 3 2 3 2 5 2" xfId="34750"/>
    <cellStyle name="40% - Accent6 2 2 3 2 3 2 6" xfId="34751"/>
    <cellStyle name="40% - Accent6 2 2 3 2 3 3" xfId="5694"/>
    <cellStyle name="40% - Accent6 2 2 3 2 3 3 2" xfId="14368"/>
    <cellStyle name="40% - Accent6 2 2 3 2 3 3 2 2" xfId="34752"/>
    <cellStyle name="40% - Accent6 2 2 3 2 3 3 3" xfId="20151"/>
    <cellStyle name="40% - Accent6 2 2 3 2 3 3 3 2" xfId="34753"/>
    <cellStyle name="40% - Accent6 2 2 3 2 3 3 4" xfId="34754"/>
    <cellStyle name="40% - Accent6 2 2 3 2 3 4" xfId="8586"/>
    <cellStyle name="40% - Accent6 2 2 3 2 3 4 2" xfId="34755"/>
    <cellStyle name="40% - Accent6 2 2 3 2 3 5" xfId="4505"/>
    <cellStyle name="40% - Accent6 2 2 3 2 3 5 2" xfId="34756"/>
    <cellStyle name="40% - Accent6 2 2 3 2 3 6" xfId="11477"/>
    <cellStyle name="40% - Accent6 2 2 3 2 3 6 2" xfId="34757"/>
    <cellStyle name="40% - Accent6 2 2 3 2 3 7" xfId="17260"/>
    <cellStyle name="40% - Accent6 2 2 3 2 3 7 2" xfId="34758"/>
    <cellStyle name="40% - Accent6 2 2 3 2 3 8" xfId="34759"/>
    <cellStyle name="40% - Accent6 2 2 3 2 4" xfId="2203"/>
    <cellStyle name="40% - Accent6 2 2 3 2 4 2" xfId="6798"/>
    <cellStyle name="40% - Accent6 2 2 3 2 4 2 2" xfId="15471"/>
    <cellStyle name="40% - Accent6 2 2 3 2 4 2 2 2" xfId="34760"/>
    <cellStyle name="40% - Accent6 2 2 3 2 4 2 3" xfId="21254"/>
    <cellStyle name="40% - Accent6 2 2 3 2 4 2 3 2" xfId="34761"/>
    <cellStyle name="40% - Accent6 2 2 3 2 4 2 4" xfId="34762"/>
    <cellStyle name="40% - Accent6 2 2 3 2 4 3" xfId="9689"/>
    <cellStyle name="40% - Accent6 2 2 3 2 4 3 2" xfId="34763"/>
    <cellStyle name="40% - Accent6 2 2 3 2 4 4" xfId="3906"/>
    <cellStyle name="40% - Accent6 2 2 3 2 4 4 2" xfId="34764"/>
    <cellStyle name="40% - Accent6 2 2 3 2 4 5" xfId="12580"/>
    <cellStyle name="40% - Accent6 2 2 3 2 4 5 2" xfId="34765"/>
    <cellStyle name="40% - Accent6 2 2 3 2 4 6" xfId="18363"/>
    <cellStyle name="40% - Accent6 2 2 3 2 4 6 2" xfId="34766"/>
    <cellStyle name="40% - Accent6 2 2 3 2 4 7" xfId="34767"/>
    <cellStyle name="40% - Accent6 2 2 3 2 5" xfId="1588"/>
    <cellStyle name="40% - Accent6 2 2 3 2 5 2" xfId="9074"/>
    <cellStyle name="40% - Accent6 2 2 3 2 5 2 2" xfId="14856"/>
    <cellStyle name="40% - Accent6 2 2 3 2 5 2 2 2" xfId="34768"/>
    <cellStyle name="40% - Accent6 2 2 3 2 5 2 3" xfId="20639"/>
    <cellStyle name="40% - Accent6 2 2 3 2 5 2 3 2" xfId="34769"/>
    <cellStyle name="40% - Accent6 2 2 3 2 5 2 4" xfId="34770"/>
    <cellStyle name="40% - Accent6 2 2 3 2 5 3" xfId="6183"/>
    <cellStyle name="40% - Accent6 2 2 3 2 5 3 2" xfId="34771"/>
    <cellStyle name="40% - Accent6 2 2 3 2 5 4" xfId="11965"/>
    <cellStyle name="40% - Accent6 2 2 3 2 5 4 2" xfId="34772"/>
    <cellStyle name="40% - Accent6 2 2 3 2 5 5" xfId="17748"/>
    <cellStyle name="40% - Accent6 2 2 3 2 5 5 2" xfId="34773"/>
    <cellStyle name="40% - Accent6 2 2 3 2 5 6" xfId="34774"/>
    <cellStyle name="40% - Accent6 2 2 3 2 6" xfId="5095"/>
    <cellStyle name="40% - Accent6 2 2 3 2 6 2" xfId="13769"/>
    <cellStyle name="40% - Accent6 2 2 3 2 6 2 2" xfId="34775"/>
    <cellStyle name="40% - Accent6 2 2 3 2 6 3" xfId="19552"/>
    <cellStyle name="40% - Accent6 2 2 3 2 6 3 2" xfId="34776"/>
    <cellStyle name="40% - Accent6 2 2 3 2 6 4" xfId="34777"/>
    <cellStyle name="40% - Accent6 2 2 3 2 7" xfId="7987"/>
    <cellStyle name="40% - Accent6 2 2 3 2 7 2" xfId="34778"/>
    <cellStyle name="40% - Accent6 2 2 3 2 8" xfId="3291"/>
    <cellStyle name="40% - Accent6 2 2 3 2 8 2" xfId="34779"/>
    <cellStyle name="40% - Accent6 2 2 3 2 9" xfId="10878"/>
    <cellStyle name="40% - Accent6 2 2 3 2 9 2" xfId="34780"/>
    <cellStyle name="40% - Accent6 2 2 3 3" xfId="467"/>
    <cellStyle name="40% - Accent6 2 2 3 3 2" xfId="2205"/>
    <cellStyle name="40% - Accent6 2 2 3 3 2 2" xfId="9691"/>
    <cellStyle name="40% - Accent6 2 2 3 3 2 2 2" xfId="15473"/>
    <cellStyle name="40% - Accent6 2 2 3 3 2 2 2 2" xfId="34781"/>
    <cellStyle name="40% - Accent6 2 2 3 3 2 2 3" xfId="21256"/>
    <cellStyle name="40% - Accent6 2 2 3 3 2 2 3 2" xfId="34782"/>
    <cellStyle name="40% - Accent6 2 2 3 3 2 2 4" xfId="34783"/>
    <cellStyle name="40% - Accent6 2 2 3 3 2 3" xfId="6800"/>
    <cellStyle name="40% - Accent6 2 2 3 3 2 3 2" xfId="34784"/>
    <cellStyle name="40% - Accent6 2 2 3 3 2 4" xfId="12582"/>
    <cellStyle name="40% - Accent6 2 2 3 3 2 4 2" xfId="34785"/>
    <cellStyle name="40% - Accent6 2 2 3 3 2 5" xfId="18365"/>
    <cellStyle name="40% - Accent6 2 2 3 3 2 5 2" xfId="34786"/>
    <cellStyle name="40% - Accent6 2 2 3 3 2 6" xfId="34787"/>
    <cellStyle name="40% - Accent6 2 2 3 3 3" xfId="5097"/>
    <cellStyle name="40% - Accent6 2 2 3 3 3 2" xfId="13771"/>
    <cellStyle name="40% - Accent6 2 2 3 3 3 2 2" xfId="34788"/>
    <cellStyle name="40% - Accent6 2 2 3 3 3 3" xfId="19554"/>
    <cellStyle name="40% - Accent6 2 2 3 3 3 3 2" xfId="34789"/>
    <cellStyle name="40% - Accent6 2 2 3 3 3 4" xfId="34790"/>
    <cellStyle name="40% - Accent6 2 2 3 3 4" xfId="7989"/>
    <cellStyle name="40% - Accent6 2 2 3 3 4 2" xfId="34791"/>
    <cellStyle name="40% - Accent6 2 2 3 3 5" xfId="3908"/>
    <cellStyle name="40% - Accent6 2 2 3 3 5 2" xfId="34792"/>
    <cellStyle name="40% - Accent6 2 2 3 3 6" xfId="10880"/>
    <cellStyle name="40% - Accent6 2 2 3 3 6 2" xfId="34793"/>
    <cellStyle name="40% - Accent6 2 2 3 3 7" xfId="16663"/>
    <cellStyle name="40% - Accent6 2 2 3 3 7 2" xfId="34794"/>
    <cellStyle name="40% - Accent6 2 2 3 3 8" xfId="34795"/>
    <cellStyle name="40% - Accent6 2 2 3 4" xfId="1097"/>
    <cellStyle name="40% - Accent6 2 2 3 4 2" xfId="2801"/>
    <cellStyle name="40% - Accent6 2 2 3 4 2 2" xfId="10287"/>
    <cellStyle name="40% - Accent6 2 2 3 4 2 2 2" xfId="16069"/>
    <cellStyle name="40% - Accent6 2 2 3 4 2 2 2 2" xfId="34796"/>
    <cellStyle name="40% - Accent6 2 2 3 4 2 2 3" xfId="21852"/>
    <cellStyle name="40% - Accent6 2 2 3 4 2 2 3 2" xfId="34797"/>
    <cellStyle name="40% - Accent6 2 2 3 4 2 2 4" xfId="34798"/>
    <cellStyle name="40% - Accent6 2 2 3 4 2 3" xfId="7396"/>
    <cellStyle name="40% - Accent6 2 2 3 4 2 3 2" xfId="34799"/>
    <cellStyle name="40% - Accent6 2 2 3 4 2 4" xfId="13178"/>
    <cellStyle name="40% - Accent6 2 2 3 4 2 4 2" xfId="34800"/>
    <cellStyle name="40% - Accent6 2 2 3 4 2 5" xfId="18961"/>
    <cellStyle name="40% - Accent6 2 2 3 4 2 5 2" xfId="34801"/>
    <cellStyle name="40% - Accent6 2 2 3 4 2 6" xfId="34802"/>
    <cellStyle name="40% - Accent6 2 2 3 4 3" xfId="5693"/>
    <cellStyle name="40% - Accent6 2 2 3 4 3 2" xfId="14367"/>
    <cellStyle name="40% - Accent6 2 2 3 4 3 2 2" xfId="34803"/>
    <cellStyle name="40% - Accent6 2 2 3 4 3 3" xfId="20150"/>
    <cellStyle name="40% - Accent6 2 2 3 4 3 3 2" xfId="34804"/>
    <cellStyle name="40% - Accent6 2 2 3 4 3 4" xfId="34805"/>
    <cellStyle name="40% - Accent6 2 2 3 4 4" xfId="8585"/>
    <cellStyle name="40% - Accent6 2 2 3 4 4 2" xfId="34806"/>
    <cellStyle name="40% - Accent6 2 2 3 4 5" xfId="4504"/>
    <cellStyle name="40% - Accent6 2 2 3 4 5 2" xfId="34807"/>
    <cellStyle name="40% - Accent6 2 2 3 4 6" xfId="11476"/>
    <cellStyle name="40% - Accent6 2 2 3 4 6 2" xfId="34808"/>
    <cellStyle name="40% - Accent6 2 2 3 4 7" xfId="17259"/>
    <cellStyle name="40% - Accent6 2 2 3 4 7 2" xfId="34809"/>
    <cellStyle name="40% - Accent6 2 2 3 4 8" xfId="34810"/>
    <cellStyle name="40% - Accent6 2 2 3 5" xfId="2202"/>
    <cellStyle name="40% - Accent6 2 2 3 5 2" xfId="6797"/>
    <cellStyle name="40% - Accent6 2 2 3 5 2 2" xfId="15470"/>
    <cellStyle name="40% - Accent6 2 2 3 5 2 2 2" xfId="34811"/>
    <cellStyle name="40% - Accent6 2 2 3 5 2 3" xfId="21253"/>
    <cellStyle name="40% - Accent6 2 2 3 5 2 3 2" xfId="34812"/>
    <cellStyle name="40% - Accent6 2 2 3 5 2 4" xfId="34813"/>
    <cellStyle name="40% - Accent6 2 2 3 5 3" xfId="9688"/>
    <cellStyle name="40% - Accent6 2 2 3 5 3 2" xfId="34814"/>
    <cellStyle name="40% - Accent6 2 2 3 5 4" xfId="3905"/>
    <cellStyle name="40% - Accent6 2 2 3 5 4 2" xfId="34815"/>
    <cellStyle name="40% - Accent6 2 2 3 5 5" xfId="12579"/>
    <cellStyle name="40% - Accent6 2 2 3 5 5 2" xfId="34816"/>
    <cellStyle name="40% - Accent6 2 2 3 5 6" xfId="18362"/>
    <cellStyle name="40% - Accent6 2 2 3 5 6 2" xfId="34817"/>
    <cellStyle name="40% - Accent6 2 2 3 5 7" xfId="34818"/>
    <cellStyle name="40% - Accent6 2 2 3 6" xfId="1587"/>
    <cellStyle name="40% - Accent6 2 2 3 6 2" xfId="9073"/>
    <cellStyle name="40% - Accent6 2 2 3 6 2 2" xfId="14855"/>
    <cellStyle name="40% - Accent6 2 2 3 6 2 2 2" xfId="34819"/>
    <cellStyle name="40% - Accent6 2 2 3 6 2 3" xfId="20638"/>
    <cellStyle name="40% - Accent6 2 2 3 6 2 3 2" xfId="34820"/>
    <cellStyle name="40% - Accent6 2 2 3 6 2 4" xfId="34821"/>
    <cellStyle name="40% - Accent6 2 2 3 6 3" xfId="6182"/>
    <cellStyle name="40% - Accent6 2 2 3 6 3 2" xfId="34822"/>
    <cellStyle name="40% - Accent6 2 2 3 6 4" xfId="11964"/>
    <cellStyle name="40% - Accent6 2 2 3 6 4 2" xfId="34823"/>
    <cellStyle name="40% - Accent6 2 2 3 6 5" xfId="17747"/>
    <cellStyle name="40% - Accent6 2 2 3 6 5 2" xfId="34824"/>
    <cellStyle name="40% - Accent6 2 2 3 6 6" xfId="34825"/>
    <cellStyle name="40% - Accent6 2 2 3 7" xfId="5094"/>
    <cellStyle name="40% - Accent6 2 2 3 7 2" xfId="13768"/>
    <cellStyle name="40% - Accent6 2 2 3 7 2 2" xfId="34826"/>
    <cellStyle name="40% - Accent6 2 2 3 7 3" xfId="19551"/>
    <cellStyle name="40% - Accent6 2 2 3 7 3 2" xfId="34827"/>
    <cellStyle name="40% - Accent6 2 2 3 7 4" xfId="34828"/>
    <cellStyle name="40% - Accent6 2 2 3 8" xfId="7986"/>
    <cellStyle name="40% - Accent6 2 2 3 8 2" xfId="34829"/>
    <cellStyle name="40% - Accent6 2 2 3 9" xfId="3290"/>
    <cellStyle name="40% - Accent6 2 2 3 9 2" xfId="34830"/>
    <cellStyle name="40% - Accent6 2 2 4" xfId="468"/>
    <cellStyle name="40% - Accent6 2 2 4 10" xfId="16664"/>
    <cellStyle name="40% - Accent6 2 2 4 10 2" xfId="34831"/>
    <cellStyle name="40% - Accent6 2 2 4 11" xfId="34832"/>
    <cellStyle name="40% - Accent6 2 2 4 2" xfId="469"/>
    <cellStyle name="40% - Accent6 2 2 4 2 2" xfId="2207"/>
    <cellStyle name="40% - Accent6 2 2 4 2 2 2" xfId="9693"/>
    <cellStyle name="40% - Accent6 2 2 4 2 2 2 2" xfId="15475"/>
    <cellStyle name="40% - Accent6 2 2 4 2 2 2 2 2" xfId="34833"/>
    <cellStyle name="40% - Accent6 2 2 4 2 2 2 3" xfId="21258"/>
    <cellStyle name="40% - Accent6 2 2 4 2 2 2 3 2" xfId="34834"/>
    <cellStyle name="40% - Accent6 2 2 4 2 2 2 4" xfId="34835"/>
    <cellStyle name="40% - Accent6 2 2 4 2 2 3" xfId="6802"/>
    <cellStyle name="40% - Accent6 2 2 4 2 2 3 2" xfId="34836"/>
    <cellStyle name="40% - Accent6 2 2 4 2 2 4" xfId="12584"/>
    <cellStyle name="40% - Accent6 2 2 4 2 2 4 2" xfId="34837"/>
    <cellStyle name="40% - Accent6 2 2 4 2 2 5" xfId="18367"/>
    <cellStyle name="40% - Accent6 2 2 4 2 2 5 2" xfId="34838"/>
    <cellStyle name="40% - Accent6 2 2 4 2 2 6" xfId="34839"/>
    <cellStyle name="40% - Accent6 2 2 4 2 3" xfId="5099"/>
    <cellStyle name="40% - Accent6 2 2 4 2 3 2" xfId="13773"/>
    <cellStyle name="40% - Accent6 2 2 4 2 3 2 2" xfId="34840"/>
    <cellStyle name="40% - Accent6 2 2 4 2 3 3" xfId="19556"/>
    <cellStyle name="40% - Accent6 2 2 4 2 3 3 2" xfId="34841"/>
    <cellStyle name="40% - Accent6 2 2 4 2 3 4" xfId="34842"/>
    <cellStyle name="40% - Accent6 2 2 4 2 4" xfId="7991"/>
    <cellStyle name="40% - Accent6 2 2 4 2 4 2" xfId="34843"/>
    <cellStyle name="40% - Accent6 2 2 4 2 5" xfId="3910"/>
    <cellStyle name="40% - Accent6 2 2 4 2 5 2" xfId="34844"/>
    <cellStyle name="40% - Accent6 2 2 4 2 6" xfId="10882"/>
    <cellStyle name="40% - Accent6 2 2 4 2 6 2" xfId="34845"/>
    <cellStyle name="40% - Accent6 2 2 4 2 7" xfId="16665"/>
    <cellStyle name="40% - Accent6 2 2 4 2 7 2" xfId="34846"/>
    <cellStyle name="40% - Accent6 2 2 4 2 8" xfId="34847"/>
    <cellStyle name="40% - Accent6 2 2 4 3" xfId="1099"/>
    <cellStyle name="40% - Accent6 2 2 4 3 2" xfId="2803"/>
    <cellStyle name="40% - Accent6 2 2 4 3 2 2" xfId="10289"/>
    <cellStyle name="40% - Accent6 2 2 4 3 2 2 2" xfId="16071"/>
    <cellStyle name="40% - Accent6 2 2 4 3 2 2 2 2" xfId="34848"/>
    <cellStyle name="40% - Accent6 2 2 4 3 2 2 3" xfId="21854"/>
    <cellStyle name="40% - Accent6 2 2 4 3 2 2 3 2" xfId="34849"/>
    <cellStyle name="40% - Accent6 2 2 4 3 2 2 4" xfId="34850"/>
    <cellStyle name="40% - Accent6 2 2 4 3 2 3" xfId="7398"/>
    <cellStyle name="40% - Accent6 2 2 4 3 2 3 2" xfId="34851"/>
    <cellStyle name="40% - Accent6 2 2 4 3 2 4" xfId="13180"/>
    <cellStyle name="40% - Accent6 2 2 4 3 2 4 2" xfId="34852"/>
    <cellStyle name="40% - Accent6 2 2 4 3 2 5" xfId="18963"/>
    <cellStyle name="40% - Accent6 2 2 4 3 2 5 2" xfId="34853"/>
    <cellStyle name="40% - Accent6 2 2 4 3 2 6" xfId="34854"/>
    <cellStyle name="40% - Accent6 2 2 4 3 3" xfId="5695"/>
    <cellStyle name="40% - Accent6 2 2 4 3 3 2" xfId="14369"/>
    <cellStyle name="40% - Accent6 2 2 4 3 3 2 2" xfId="34855"/>
    <cellStyle name="40% - Accent6 2 2 4 3 3 3" xfId="20152"/>
    <cellStyle name="40% - Accent6 2 2 4 3 3 3 2" xfId="34856"/>
    <cellStyle name="40% - Accent6 2 2 4 3 3 4" xfId="34857"/>
    <cellStyle name="40% - Accent6 2 2 4 3 4" xfId="8587"/>
    <cellStyle name="40% - Accent6 2 2 4 3 4 2" xfId="34858"/>
    <cellStyle name="40% - Accent6 2 2 4 3 5" xfId="4506"/>
    <cellStyle name="40% - Accent6 2 2 4 3 5 2" xfId="34859"/>
    <cellStyle name="40% - Accent6 2 2 4 3 6" xfId="11478"/>
    <cellStyle name="40% - Accent6 2 2 4 3 6 2" xfId="34860"/>
    <cellStyle name="40% - Accent6 2 2 4 3 7" xfId="17261"/>
    <cellStyle name="40% - Accent6 2 2 4 3 7 2" xfId="34861"/>
    <cellStyle name="40% - Accent6 2 2 4 3 8" xfId="34862"/>
    <cellStyle name="40% - Accent6 2 2 4 4" xfId="2206"/>
    <cellStyle name="40% - Accent6 2 2 4 4 2" xfId="6801"/>
    <cellStyle name="40% - Accent6 2 2 4 4 2 2" xfId="15474"/>
    <cellStyle name="40% - Accent6 2 2 4 4 2 2 2" xfId="34863"/>
    <cellStyle name="40% - Accent6 2 2 4 4 2 3" xfId="21257"/>
    <cellStyle name="40% - Accent6 2 2 4 4 2 3 2" xfId="34864"/>
    <cellStyle name="40% - Accent6 2 2 4 4 2 4" xfId="34865"/>
    <cellStyle name="40% - Accent6 2 2 4 4 3" xfId="9692"/>
    <cellStyle name="40% - Accent6 2 2 4 4 3 2" xfId="34866"/>
    <cellStyle name="40% - Accent6 2 2 4 4 4" xfId="3909"/>
    <cellStyle name="40% - Accent6 2 2 4 4 4 2" xfId="34867"/>
    <cellStyle name="40% - Accent6 2 2 4 4 5" xfId="12583"/>
    <cellStyle name="40% - Accent6 2 2 4 4 5 2" xfId="34868"/>
    <cellStyle name="40% - Accent6 2 2 4 4 6" xfId="18366"/>
    <cellStyle name="40% - Accent6 2 2 4 4 6 2" xfId="34869"/>
    <cellStyle name="40% - Accent6 2 2 4 4 7" xfId="34870"/>
    <cellStyle name="40% - Accent6 2 2 4 5" xfId="1589"/>
    <cellStyle name="40% - Accent6 2 2 4 5 2" xfId="9075"/>
    <cellStyle name="40% - Accent6 2 2 4 5 2 2" xfId="14857"/>
    <cellStyle name="40% - Accent6 2 2 4 5 2 2 2" xfId="34871"/>
    <cellStyle name="40% - Accent6 2 2 4 5 2 3" xfId="20640"/>
    <cellStyle name="40% - Accent6 2 2 4 5 2 3 2" xfId="34872"/>
    <cellStyle name="40% - Accent6 2 2 4 5 2 4" xfId="34873"/>
    <cellStyle name="40% - Accent6 2 2 4 5 3" xfId="6184"/>
    <cellStyle name="40% - Accent6 2 2 4 5 3 2" xfId="34874"/>
    <cellStyle name="40% - Accent6 2 2 4 5 4" xfId="11966"/>
    <cellStyle name="40% - Accent6 2 2 4 5 4 2" xfId="34875"/>
    <cellStyle name="40% - Accent6 2 2 4 5 5" xfId="17749"/>
    <cellStyle name="40% - Accent6 2 2 4 5 5 2" xfId="34876"/>
    <cellStyle name="40% - Accent6 2 2 4 5 6" xfId="34877"/>
    <cellStyle name="40% - Accent6 2 2 4 6" xfId="5098"/>
    <cellStyle name="40% - Accent6 2 2 4 6 2" xfId="13772"/>
    <cellStyle name="40% - Accent6 2 2 4 6 2 2" xfId="34878"/>
    <cellStyle name="40% - Accent6 2 2 4 6 3" xfId="19555"/>
    <cellStyle name="40% - Accent6 2 2 4 6 3 2" xfId="34879"/>
    <cellStyle name="40% - Accent6 2 2 4 6 4" xfId="34880"/>
    <cellStyle name="40% - Accent6 2 2 4 7" xfId="7990"/>
    <cellStyle name="40% - Accent6 2 2 4 7 2" xfId="34881"/>
    <cellStyle name="40% - Accent6 2 2 4 8" xfId="3292"/>
    <cellStyle name="40% - Accent6 2 2 4 8 2" xfId="34882"/>
    <cellStyle name="40% - Accent6 2 2 4 9" xfId="10881"/>
    <cellStyle name="40% - Accent6 2 2 4 9 2" xfId="34883"/>
    <cellStyle name="40% - Accent6 2 2 5" xfId="470"/>
    <cellStyle name="40% - Accent6 2 2 5 10" xfId="16666"/>
    <cellStyle name="40% - Accent6 2 2 5 10 2" xfId="34884"/>
    <cellStyle name="40% - Accent6 2 2 5 11" xfId="34885"/>
    <cellStyle name="40% - Accent6 2 2 5 2" xfId="471"/>
    <cellStyle name="40% - Accent6 2 2 5 2 2" xfId="2209"/>
    <cellStyle name="40% - Accent6 2 2 5 2 2 2" xfId="9695"/>
    <cellStyle name="40% - Accent6 2 2 5 2 2 2 2" xfId="15477"/>
    <cellStyle name="40% - Accent6 2 2 5 2 2 2 2 2" xfId="34886"/>
    <cellStyle name="40% - Accent6 2 2 5 2 2 2 3" xfId="21260"/>
    <cellStyle name="40% - Accent6 2 2 5 2 2 2 3 2" xfId="34887"/>
    <cellStyle name="40% - Accent6 2 2 5 2 2 2 4" xfId="34888"/>
    <cellStyle name="40% - Accent6 2 2 5 2 2 3" xfId="6804"/>
    <cellStyle name="40% - Accent6 2 2 5 2 2 3 2" xfId="34889"/>
    <cellStyle name="40% - Accent6 2 2 5 2 2 4" xfId="12586"/>
    <cellStyle name="40% - Accent6 2 2 5 2 2 4 2" xfId="34890"/>
    <cellStyle name="40% - Accent6 2 2 5 2 2 5" xfId="18369"/>
    <cellStyle name="40% - Accent6 2 2 5 2 2 5 2" xfId="34891"/>
    <cellStyle name="40% - Accent6 2 2 5 2 2 6" xfId="34892"/>
    <cellStyle name="40% - Accent6 2 2 5 2 3" xfId="5101"/>
    <cellStyle name="40% - Accent6 2 2 5 2 3 2" xfId="13775"/>
    <cellStyle name="40% - Accent6 2 2 5 2 3 2 2" xfId="34893"/>
    <cellStyle name="40% - Accent6 2 2 5 2 3 3" xfId="19558"/>
    <cellStyle name="40% - Accent6 2 2 5 2 3 3 2" xfId="34894"/>
    <cellStyle name="40% - Accent6 2 2 5 2 3 4" xfId="34895"/>
    <cellStyle name="40% - Accent6 2 2 5 2 4" xfId="7993"/>
    <cellStyle name="40% - Accent6 2 2 5 2 4 2" xfId="34896"/>
    <cellStyle name="40% - Accent6 2 2 5 2 5" xfId="3912"/>
    <cellStyle name="40% - Accent6 2 2 5 2 5 2" xfId="34897"/>
    <cellStyle name="40% - Accent6 2 2 5 2 6" xfId="10884"/>
    <cellStyle name="40% - Accent6 2 2 5 2 6 2" xfId="34898"/>
    <cellStyle name="40% - Accent6 2 2 5 2 7" xfId="16667"/>
    <cellStyle name="40% - Accent6 2 2 5 2 7 2" xfId="34899"/>
    <cellStyle name="40% - Accent6 2 2 5 2 8" xfId="34900"/>
    <cellStyle name="40% - Accent6 2 2 5 3" xfId="1100"/>
    <cellStyle name="40% - Accent6 2 2 5 3 2" xfId="2804"/>
    <cellStyle name="40% - Accent6 2 2 5 3 2 2" xfId="10290"/>
    <cellStyle name="40% - Accent6 2 2 5 3 2 2 2" xfId="16072"/>
    <cellStyle name="40% - Accent6 2 2 5 3 2 2 2 2" xfId="34901"/>
    <cellStyle name="40% - Accent6 2 2 5 3 2 2 3" xfId="21855"/>
    <cellStyle name="40% - Accent6 2 2 5 3 2 2 3 2" xfId="34902"/>
    <cellStyle name="40% - Accent6 2 2 5 3 2 2 4" xfId="34903"/>
    <cellStyle name="40% - Accent6 2 2 5 3 2 3" xfId="7399"/>
    <cellStyle name="40% - Accent6 2 2 5 3 2 3 2" xfId="34904"/>
    <cellStyle name="40% - Accent6 2 2 5 3 2 4" xfId="13181"/>
    <cellStyle name="40% - Accent6 2 2 5 3 2 4 2" xfId="34905"/>
    <cellStyle name="40% - Accent6 2 2 5 3 2 5" xfId="18964"/>
    <cellStyle name="40% - Accent6 2 2 5 3 2 5 2" xfId="34906"/>
    <cellStyle name="40% - Accent6 2 2 5 3 2 6" xfId="34907"/>
    <cellStyle name="40% - Accent6 2 2 5 3 3" xfId="5696"/>
    <cellStyle name="40% - Accent6 2 2 5 3 3 2" xfId="14370"/>
    <cellStyle name="40% - Accent6 2 2 5 3 3 2 2" xfId="34908"/>
    <cellStyle name="40% - Accent6 2 2 5 3 3 3" xfId="20153"/>
    <cellStyle name="40% - Accent6 2 2 5 3 3 3 2" xfId="34909"/>
    <cellStyle name="40% - Accent6 2 2 5 3 3 4" xfId="34910"/>
    <cellStyle name="40% - Accent6 2 2 5 3 4" xfId="8588"/>
    <cellStyle name="40% - Accent6 2 2 5 3 4 2" xfId="34911"/>
    <cellStyle name="40% - Accent6 2 2 5 3 5" xfId="4507"/>
    <cellStyle name="40% - Accent6 2 2 5 3 5 2" xfId="34912"/>
    <cellStyle name="40% - Accent6 2 2 5 3 6" xfId="11479"/>
    <cellStyle name="40% - Accent6 2 2 5 3 6 2" xfId="34913"/>
    <cellStyle name="40% - Accent6 2 2 5 3 7" xfId="17262"/>
    <cellStyle name="40% - Accent6 2 2 5 3 7 2" xfId="34914"/>
    <cellStyle name="40% - Accent6 2 2 5 3 8" xfId="34915"/>
    <cellStyle name="40% - Accent6 2 2 5 4" xfId="2208"/>
    <cellStyle name="40% - Accent6 2 2 5 4 2" xfId="6803"/>
    <cellStyle name="40% - Accent6 2 2 5 4 2 2" xfId="15476"/>
    <cellStyle name="40% - Accent6 2 2 5 4 2 2 2" xfId="34916"/>
    <cellStyle name="40% - Accent6 2 2 5 4 2 3" xfId="21259"/>
    <cellStyle name="40% - Accent6 2 2 5 4 2 3 2" xfId="34917"/>
    <cellStyle name="40% - Accent6 2 2 5 4 2 4" xfId="34918"/>
    <cellStyle name="40% - Accent6 2 2 5 4 3" xfId="9694"/>
    <cellStyle name="40% - Accent6 2 2 5 4 3 2" xfId="34919"/>
    <cellStyle name="40% - Accent6 2 2 5 4 4" xfId="3911"/>
    <cellStyle name="40% - Accent6 2 2 5 4 4 2" xfId="34920"/>
    <cellStyle name="40% - Accent6 2 2 5 4 5" xfId="12585"/>
    <cellStyle name="40% - Accent6 2 2 5 4 5 2" xfId="34921"/>
    <cellStyle name="40% - Accent6 2 2 5 4 6" xfId="18368"/>
    <cellStyle name="40% - Accent6 2 2 5 4 6 2" xfId="34922"/>
    <cellStyle name="40% - Accent6 2 2 5 4 7" xfId="34923"/>
    <cellStyle name="40% - Accent6 2 2 5 5" xfId="1590"/>
    <cellStyle name="40% - Accent6 2 2 5 5 2" xfId="9076"/>
    <cellStyle name="40% - Accent6 2 2 5 5 2 2" xfId="14858"/>
    <cellStyle name="40% - Accent6 2 2 5 5 2 2 2" xfId="34924"/>
    <cellStyle name="40% - Accent6 2 2 5 5 2 3" xfId="20641"/>
    <cellStyle name="40% - Accent6 2 2 5 5 2 3 2" xfId="34925"/>
    <cellStyle name="40% - Accent6 2 2 5 5 2 4" xfId="34926"/>
    <cellStyle name="40% - Accent6 2 2 5 5 3" xfId="6185"/>
    <cellStyle name="40% - Accent6 2 2 5 5 3 2" xfId="34927"/>
    <cellStyle name="40% - Accent6 2 2 5 5 4" xfId="11967"/>
    <cellStyle name="40% - Accent6 2 2 5 5 4 2" xfId="34928"/>
    <cellStyle name="40% - Accent6 2 2 5 5 5" xfId="17750"/>
    <cellStyle name="40% - Accent6 2 2 5 5 5 2" xfId="34929"/>
    <cellStyle name="40% - Accent6 2 2 5 5 6" xfId="34930"/>
    <cellStyle name="40% - Accent6 2 2 5 6" xfId="5100"/>
    <cellStyle name="40% - Accent6 2 2 5 6 2" xfId="13774"/>
    <cellStyle name="40% - Accent6 2 2 5 6 2 2" xfId="34931"/>
    <cellStyle name="40% - Accent6 2 2 5 6 3" xfId="19557"/>
    <cellStyle name="40% - Accent6 2 2 5 6 3 2" xfId="34932"/>
    <cellStyle name="40% - Accent6 2 2 5 6 4" xfId="34933"/>
    <cellStyle name="40% - Accent6 2 2 5 7" xfId="7992"/>
    <cellStyle name="40% - Accent6 2 2 5 7 2" xfId="34934"/>
    <cellStyle name="40% - Accent6 2 2 5 8" xfId="3293"/>
    <cellStyle name="40% - Accent6 2 2 5 8 2" xfId="34935"/>
    <cellStyle name="40% - Accent6 2 2 5 9" xfId="10883"/>
    <cellStyle name="40% - Accent6 2 2 5 9 2" xfId="34936"/>
    <cellStyle name="40% - Accent6 2 2 6" xfId="472"/>
    <cellStyle name="40% - Accent6 2 2 6 2" xfId="2210"/>
    <cellStyle name="40% - Accent6 2 2 6 2 2" xfId="6805"/>
    <cellStyle name="40% - Accent6 2 2 6 2 2 2" xfId="15478"/>
    <cellStyle name="40% - Accent6 2 2 6 2 2 2 2" xfId="34937"/>
    <cellStyle name="40% - Accent6 2 2 6 2 2 3" xfId="21261"/>
    <cellStyle name="40% - Accent6 2 2 6 2 2 3 2" xfId="34938"/>
    <cellStyle name="40% - Accent6 2 2 6 2 2 4" xfId="34939"/>
    <cellStyle name="40% - Accent6 2 2 6 2 3" xfId="9696"/>
    <cellStyle name="40% - Accent6 2 2 6 2 3 2" xfId="34940"/>
    <cellStyle name="40% - Accent6 2 2 6 2 4" xfId="3913"/>
    <cellStyle name="40% - Accent6 2 2 6 2 4 2" xfId="34941"/>
    <cellStyle name="40% - Accent6 2 2 6 2 5" xfId="12587"/>
    <cellStyle name="40% - Accent6 2 2 6 2 5 2" xfId="34942"/>
    <cellStyle name="40% - Accent6 2 2 6 2 6" xfId="18370"/>
    <cellStyle name="40% - Accent6 2 2 6 2 6 2" xfId="34943"/>
    <cellStyle name="40% - Accent6 2 2 6 2 7" xfId="34944"/>
    <cellStyle name="40% - Accent6 2 2 6 3" xfId="1581"/>
    <cellStyle name="40% - Accent6 2 2 6 3 2" xfId="9067"/>
    <cellStyle name="40% - Accent6 2 2 6 3 2 2" xfId="14849"/>
    <cellStyle name="40% - Accent6 2 2 6 3 2 2 2" xfId="34945"/>
    <cellStyle name="40% - Accent6 2 2 6 3 2 3" xfId="20632"/>
    <cellStyle name="40% - Accent6 2 2 6 3 2 3 2" xfId="34946"/>
    <cellStyle name="40% - Accent6 2 2 6 3 2 4" xfId="34947"/>
    <cellStyle name="40% - Accent6 2 2 6 3 3" xfId="6176"/>
    <cellStyle name="40% - Accent6 2 2 6 3 3 2" xfId="34948"/>
    <cellStyle name="40% - Accent6 2 2 6 3 4" xfId="11958"/>
    <cellStyle name="40% - Accent6 2 2 6 3 4 2" xfId="34949"/>
    <cellStyle name="40% - Accent6 2 2 6 3 5" xfId="17741"/>
    <cellStyle name="40% - Accent6 2 2 6 3 5 2" xfId="34950"/>
    <cellStyle name="40% - Accent6 2 2 6 3 6" xfId="34951"/>
    <cellStyle name="40% - Accent6 2 2 6 4" xfId="5102"/>
    <cellStyle name="40% - Accent6 2 2 6 4 2" xfId="13776"/>
    <cellStyle name="40% - Accent6 2 2 6 4 2 2" xfId="34952"/>
    <cellStyle name="40% - Accent6 2 2 6 4 3" xfId="19559"/>
    <cellStyle name="40% - Accent6 2 2 6 4 3 2" xfId="34953"/>
    <cellStyle name="40% - Accent6 2 2 6 4 4" xfId="34954"/>
    <cellStyle name="40% - Accent6 2 2 6 5" xfId="7994"/>
    <cellStyle name="40% - Accent6 2 2 6 5 2" xfId="34955"/>
    <cellStyle name="40% - Accent6 2 2 6 6" xfId="3284"/>
    <cellStyle name="40% - Accent6 2 2 6 6 2" xfId="34956"/>
    <cellStyle name="40% - Accent6 2 2 6 7" xfId="10885"/>
    <cellStyle name="40% - Accent6 2 2 6 7 2" xfId="34957"/>
    <cellStyle name="40% - Accent6 2 2 6 8" xfId="16668"/>
    <cellStyle name="40% - Accent6 2 2 6 8 2" xfId="34958"/>
    <cellStyle name="40% - Accent6 2 2 6 9" xfId="34959"/>
    <cellStyle name="40% - Accent6 2 2 7" xfId="873"/>
    <cellStyle name="40% - Accent6 2 2 7 2" xfId="2579"/>
    <cellStyle name="40% - Accent6 2 2 7 2 2" xfId="10065"/>
    <cellStyle name="40% - Accent6 2 2 7 2 2 2" xfId="15847"/>
    <cellStyle name="40% - Accent6 2 2 7 2 2 2 2" xfId="34960"/>
    <cellStyle name="40% - Accent6 2 2 7 2 2 3" xfId="21630"/>
    <cellStyle name="40% - Accent6 2 2 7 2 2 3 2" xfId="34961"/>
    <cellStyle name="40% - Accent6 2 2 7 2 2 4" xfId="34962"/>
    <cellStyle name="40% - Accent6 2 2 7 2 3" xfId="7174"/>
    <cellStyle name="40% - Accent6 2 2 7 2 3 2" xfId="34963"/>
    <cellStyle name="40% - Accent6 2 2 7 2 4" xfId="12956"/>
    <cellStyle name="40% - Accent6 2 2 7 2 4 2" xfId="34964"/>
    <cellStyle name="40% - Accent6 2 2 7 2 5" xfId="18739"/>
    <cellStyle name="40% - Accent6 2 2 7 2 5 2" xfId="34965"/>
    <cellStyle name="40% - Accent6 2 2 7 2 6" xfId="34966"/>
    <cellStyle name="40% - Accent6 2 2 7 3" xfId="5471"/>
    <cellStyle name="40% - Accent6 2 2 7 3 2" xfId="14145"/>
    <cellStyle name="40% - Accent6 2 2 7 3 2 2" xfId="34967"/>
    <cellStyle name="40% - Accent6 2 2 7 3 3" xfId="19928"/>
    <cellStyle name="40% - Accent6 2 2 7 3 3 2" xfId="34968"/>
    <cellStyle name="40% - Accent6 2 2 7 3 4" xfId="34969"/>
    <cellStyle name="40% - Accent6 2 2 7 4" xfId="8363"/>
    <cellStyle name="40% - Accent6 2 2 7 4 2" xfId="34970"/>
    <cellStyle name="40% - Accent6 2 2 7 5" xfId="4282"/>
    <cellStyle name="40% - Accent6 2 2 7 5 2" xfId="34971"/>
    <cellStyle name="40% - Accent6 2 2 7 6" xfId="11254"/>
    <cellStyle name="40% - Accent6 2 2 7 6 2" xfId="34972"/>
    <cellStyle name="40% - Accent6 2 2 7 7" xfId="17037"/>
    <cellStyle name="40% - Accent6 2 2 7 7 2" xfId="34973"/>
    <cellStyle name="40% - Accent6 2 2 7 8" xfId="34974"/>
    <cellStyle name="40% - Accent6 2 2 8" xfId="2191"/>
    <cellStyle name="40% - Accent6 2 2 8 2" xfId="6786"/>
    <cellStyle name="40% - Accent6 2 2 8 2 2" xfId="15459"/>
    <cellStyle name="40% - Accent6 2 2 8 2 2 2" xfId="34975"/>
    <cellStyle name="40% - Accent6 2 2 8 2 3" xfId="21242"/>
    <cellStyle name="40% - Accent6 2 2 8 2 3 2" xfId="34976"/>
    <cellStyle name="40% - Accent6 2 2 8 2 4" xfId="34977"/>
    <cellStyle name="40% - Accent6 2 2 8 3" xfId="9677"/>
    <cellStyle name="40% - Accent6 2 2 8 3 2" xfId="34978"/>
    <cellStyle name="40% - Accent6 2 2 8 4" xfId="3894"/>
    <cellStyle name="40% - Accent6 2 2 8 4 2" xfId="34979"/>
    <cellStyle name="40% - Accent6 2 2 8 5" xfId="12568"/>
    <cellStyle name="40% - Accent6 2 2 8 5 2" xfId="34980"/>
    <cellStyle name="40% - Accent6 2 2 8 6" xfId="18351"/>
    <cellStyle name="40% - Accent6 2 2 8 6 2" xfId="34981"/>
    <cellStyle name="40% - Accent6 2 2 8 7" xfId="34982"/>
    <cellStyle name="40% - Accent6 2 2 9" xfId="1327"/>
    <cellStyle name="40% - Accent6 2 2 9 2" xfId="8813"/>
    <cellStyle name="40% - Accent6 2 2 9 2 2" xfId="14595"/>
    <cellStyle name="40% - Accent6 2 2 9 2 2 2" xfId="34983"/>
    <cellStyle name="40% - Accent6 2 2 9 2 3" xfId="20378"/>
    <cellStyle name="40% - Accent6 2 2 9 2 3 2" xfId="34984"/>
    <cellStyle name="40% - Accent6 2 2 9 2 4" xfId="34985"/>
    <cellStyle name="40% - Accent6 2 2 9 3" xfId="5922"/>
    <cellStyle name="40% - Accent6 2 2 9 3 2" xfId="34986"/>
    <cellStyle name="40% - Accent6 2 2 9 4" xfId="11704"/>
    <cellStyle name="40% - Accent6 2 2 9 4 2" xfId="34987"/>
    <cellStyle name="40% - Accent6 2 2 9 5" xfId="17487"/>
    <cellStyle name="40% - Accent6 2 2 9 5 2" xfId="34988"/>
    <cellStyle name="40% - Accent6 2 2 9 6" xfId="34989"/>
    <cellStyle name="40% - Accent6 2 3" xfId="473"/>
    <cellStyle name="40% - Accent6 2 3 10" xfId="7995"/>
    <cellStyle name="40% - Accent6 2 3 10 2" xfId="34990"/>
    <cellStyle name="40% - Accent6 2 3 11" xfId="3032"/>
    <cellStyle name="40% - Accent6 2 3 11 2" xfId="34991"/>
    <cellStyle name="40% - Accent6 2 3 12" xfId="10886"/>
    <cellStyle name="40% - Accent6 2 3 12 2" xfId="34992"/>
    <cellStyle name="40% - Accent6 2 3 13" xfId="16669"/>
    <cellStyle name="40% - Accent6 2 3 13 2" xfId="34993"/>
    <cellStyle name="40% - Accent6 2 3 14" xfId="34994"/>
    <cellStyle name="40% - Accent6 2 3 2" xfId="474"/>
    <cellStyle name="40% - Accent6 2 3 2 10" xfId="10887"/>
    <cellStyle name="40% - Accent6 2 3 2 10 2" xfId="34995"/>
    <cellStyle name="40% - Accent6 2 3 2 11" xfId="16670"/>
    <cellStyle name="40% - Accent6 2 3 2 11 2" xfId="34996"/>
    <cellStyle name="40% - Accent6 2 3 2 12" xfId="34997"/>
    <cellStyle name="40% - Accent6 2 3 2 2" xfId="475"/>
    <cellStyle name="40% - Accent6 2 3 2 2 10" xfId="16671"/>
    <cellStyle name="40% - Accent6 2 3 2 2 10 2" xfId="34998"/>
    <cellStyle name="40% - Accent6 2 3 2 2 11" xfId="34999"/>
    <cellStyle name="40% - Accent6 2 3 2 2 2" xfId="476"/>
    <cellStyle name="40% - Accent6 2 3 2 2 2 2" xfId="2214"/>
    <cellStyle name="40% - Accent6 2 3 2 2 2 2 2" xfId="9700"/>
    <cellStyle name="40% - Accent6 2 3 2 2 2 2 2 2" xfId="15482"/>
    <cellStyle name="40% - Accent6 2 3 2 2 2 2 2 2 2" xfId="35000"/>
    <cellStyle name="40% - Accent6 2 3 2 2 2 2 2 3" xfId="21265"/>
    <cellStyle name="40% - Accent6 2 3 2 2 2 2 2 3 2" xfId="35001"/>
    <cellStyle name="40% - Accent6 2 3 2 2 2 2 2 4" xfId="35002"/>
    <cellStyle name="40% - Accent6 2 3 2 2 2 2 3" xfId="6809"/>
    <cellStyle name="40% - Accent6 2 3 2 2 2 2 3 2" xfId="35003"/>
    <cellStyle name="40% - Accent6 2 3 2 2 2 2 4" xfId="12591"/>
    <cellStyle name="40% - Accent6 2 3 2 2 2 2 4 2" xfId="35004"/>
    <cellStyle name="40% - Accent6 2 3 2 2 2 2 5" xfId="18374"/>
    <cellStyle name="40% - Accent6 2 3 2 2 2 2 5 2" xfId="35005"/>
    <cellStyle name="40% - Accent6 2 3 2 2 2 2 6" xfId="35006"/>
    <cellStyle name="40% - Accent6 2 3 2 2 2 3" xfId="5106"/>
    <cellStyle name="40% - Accent6 2 3 2 2 2 3 2" xfId="13780"/>
    <cellStyle name="40% - Accent6 2 3 2 2 2 3 2 2" xfId="35007"/>
    <cellStyle name="40% - Accent6 2 3 2 2 2 3 3" xfId="19563"/>
    <cellStyle name="40% - Accent6 2 3 2 2 2 3 3 2" xfId="35008"/>
    <cellStyle name="40% - Accent6 2 3 2 2 2 3 4" xfId="35009"/>
    <cellStyle name="40% - Accent6 2 3 2 2 2 4" xfId="7998"/>
    <cellStyle name="40% - Accent6 2 3 2 2 2 4 2" xfId="35010"/>
    <cellStyle name="40% - Accent6 2 3 2 2 2 5" xfId="3917"/>
    <cellStyle name="40% - Accent6 2 3 2 2 2 5 2" xfId="35011"/>
    <cellStyle name="40% - Accent6 2 3 2 2 2 6" xfId="10889"/>
    <cellStyle name="40% - Accent6 2 3 2 2 2 6 2" xfId="35012"/>
    <cellStyle name="40% - Accent6 2 3 2 2 2 7" xfId="16672"/>
    <cellStyle name="40% - Accent6 2 3 2 2 2 7 2" xfId="35013"/>
    <cellStyle name="40% - Accent6 2 3 2 2 2 8" xfId="35014"/>
    <cellStyle name="40% - Accent6 2 3 2 2 3" xfId="1102"/>
    <cellStyle name="40% - Accent6 2 3 2 2 3 2" xfId="2806"/>
    <cellStyle name="40% - Accent6 2 3 2 2 3 2 2" xfId="10292"/>
    <cellStyle name="40% - Accent6 2 3 2 2 3 2 2 2" xfId="16074"/>
    <cellStyle name="40% - Accent6 2 3 2 2 3 2 2 2 2" xfId="35015"/>
    <cellStyle name="40% - Accent6 2 3 2 2 3 2 2 3" xfId="21857"/>
    <cellStyle name="40% - Accent6 2 3 2 2 3 2 2 3 2" xfId="35016"/>
    <cellStyle name="40% - Accent6 2 3 2 2 3 2 2 4" xfId="35017"/>
    <cellStyle name="40% - Accent6 2 3 2 2 3 2 3" xfId="7401"/>
    <cellStyle name="40% - Accent6 2 3 2 2 3 2 3 2" xfId="35018"/>
    <cellStyle name="40% - Accent6 2 3 2 2 3 2 4" xfId="13183"/>
    <cellStyle name="40% - Accent6 2 3 2 2 3 2 4 2" xfId="35019"/>
    <cellStyle name="40% - Accent6 2 3 2 2 3 2 5" xfId="18966"/>
    <cellStyle name="40% - Accent6 2 3 2 2 3 2 5 2" xfId="35020"/>
    <cellStyle name="40% - Accent6 2 3 2 2 3 2 6" xfId="35021"/>
    <cellStyle name="40% - Accent6 2 3 2 2 3 3" xfId="5698"/>
    <cellStyle name="40% - Accent6 2 3 2 2 3 3 2" xfId="14372"/>
    <cellStyle name="40% - Accent6 2 3 2 2 3 3 2 2" xfId="35022"/>
    <cellStyle name="40% - Accent6 2 3 2 2 3 3 3" xfId="20155"/>
    <cellStyle name="40% - Accent6 2 3 2 2 3 3 3 2" xfId="35023"/>
    <cellStyle name="40% - Accent6 2 3 2 2 3 3 4" xfId="35024"/>
    <cellStyle name="40% - Accent6 2 3 2 2 3 4" xfId="8590"/>
    <cellStyle name="40% - Accent6 2 3 2 2 3 4 2" xfId="35025"/>
    <cellStyle name="40% - Accent6 2 3 2 2 3 5" xfId="4509"/>
    <cellStyle name="40% - Accent6 2 3 2 2 3 5 2" xfId="35026"/>
    <cellStyle name="40% - Accent6 2 3 2 2 3 6" xfId="11481"/>
    <cellStyle name="40% - Accent6 2 3 2 2 3 6 2" xfId="35027"/>
    <cellStyle name="40% - Accent6 2 3 2 2 3 7" xfId="17264"/>
    <cellStyle name="40% - Accent6 2 3 2 2 3 7 2" xfId="35028"/>
    <cellStyle name="40% - Accent6 2 3 2 2 3 8" xfId="35029"/>
    <cellStyle name="40% - Accent6 2 3 2 2 4" xfId="2213"/>
    <cellStyle name="40% - Accent6 2 3 2 2 4 2" xfId="6808"/>
    <cellStyle name="40% - Accent6 2 3 2 2 4 2 2" xfId="15481"/>
    <cellStyle name="40% - Accent6 2 3 2 2 4 2 2 2" xfId="35030"/>
    <cellStyle name="40% - Accent6 2 3 2 2 4 2 3" xfId="21264"/>
    <cellStyle name="40% - Accent6 2 3 2 2 4 2 3 2" xfId="35031"/>
    <cellStyle name="40% - Accent6 2 3 2 2 4 2 4" xfId="35032"/>
    <cellStyle name="40% - Accent6 2 3 2 2 4 3" xfId="9699"/>
    <cellStyle name="40% - Accent6 2 3 2 2 4 3 2" xfId="35033"/>
    <cellStyle name="40% - Accent6 2 3 2 2 4 4" xfId="3916"/>
    <cellStyle name="40% - Accent6 2 3 2 2 4 4 2" xfId="35034"/>
    <cellStyle name="40% - Accent6 2 3 2 2 4 5" xfId="12590"/>
    <cellStyle name="40% - Accent6 2 3 2 2 4 5 2" xfId="35035"/>
    <cellStyle name="40% - Accent6 2 3 2 2 4 6" xfId="18373"/>
    <cellStyle name="40% - Accent6 2 3 2 2 4 6 2" xfId="35036"/>
    <cellStyle name="40% - Accent6 2 3 2 2 4 7" xfId="35037"/>
    <cellStyle name="40% - Accent6 2 3 2 2 5" xfId="1593"/>
    <cellStyle name="40% - Accent6 2 3 2 2 5 2" xfId="9079"/>
    <cellStyle name="40% - Accent6 2 3 2 2 5 2 2" xfId="14861"/>
    <cellStyle name="40% - Accent6 2 3 2 2 5 2 2 2" xfId="35038"/>
    <cellStyle name="40% - Accent6 2 3 2 2 5 2 3" xfId="20644"/>
    <cellStyle name="40% - Accent6 2 3 2 2 5 2 3 2" xfId="35039"/>
    <cellStyle name="40% - Accent6 2 3 2 2 5 2 4" xfId="35040"/>
    <cellStyle name="40% - Accent6 2 3 2 2 5 3" xfId="6188"/>
    <cellStyle name="40% - Accent6 2 3 2 2 5 3 2" xfId="35041"/>
    <cellStyle name="40% - Accent6 2 3 2 2 5 4" xfId="11970"/>
    <cellStyle name="40% - Accent6 2 3 2 2 5 4 2" xfId="35042"/>
    <cellStyle name="40% - Accent6 2 3 2 2 5 5" xfId="17753"/>
    <cellStyle name="40% - Accent6 2 3 2 2 5 5 2" xfId="35043"/>
    <cellStyle name="40% - Accent6 2 3 2 2 5 6" xfId="35044"/>
    <cellStyle name="40% - Accent6 2 3 2 2 6" xfId="5105"/>
    <cellStyle name="40% - Accent6 2 3 2 2 6 2" xfId="13779"/>
    <cellStyle name="40% - Accent6 2 3 2 2 6 2 2" xfId="35045"/>
    <cellStyle name="40% - Accent6 2 3 2 2 6 3" xfId="19562"/>
    <cellStyle name="40% - Accent6 2 3 2 2 6 3 2" xfId="35046"/>
    <cellStyle name="40% - Accent6 2 3 2 2 6 4" xfId="35047"/>
    <cellStyle name="40% - Accent6 2 3 2 2 7" xfId="7997"/>
    <cellStyle name="40% - Accent6 2 3 2 2 7 2" xfId="35048"/>
    <cellStyle name="40% - Accent6 2 3 2 2 8" xfId="3296"/>
    <cellStyle name="40% - Accent6 2 3 2 2 8 2" xfId="35049"/>
    <cellStyle name="40% - Accent6 2 3 2 2 9" xfId="10888"/>
    <cellStyle name="40% - Accent6 2 3 2 2 9 2" xfId="35050"/>
    <cellStyle name="40% - Accent6 2 3 2 3" xfId="477"/>
    <cellStyle name="40% - Accent6 2 3 2 3 2" xfId="2215"/>
    <cellStyle name="40% - Accent6 2 3 2 3 2 2" xfId="9701"/>
    <cellStyle name="40% - Accent6 2 3 2 3 2 2 2" xfId="15483"/>
    <cellStyle name="40% - Accent6 2 3 2 3 2 2 2 2" xfId="35051"/>
    <cellStyle name="40% - Accent6 2 3 2 3 2 2 3" xfId="21266"/>
    <cellStyle name="40% - Accent6 2 3 2 3 2 2 3 2" xfId="35052"/>
    <cellStyle name="40% - Accent6 2 3 2 3 2 2 4" xfId="35053"/>
    <cellStyle name="40% - Accent6 2 3 2 3 2 3" xfId="6810"/>
    <cellStyle name="40% - Accent6 2 3 2 3 2 3 2" xfId="35054"/>
    <cellStyle name="40% - Accent6 2 3 2 3 2 4" xfId="12592"/>
    <cellStyle name="40% - Accent6 2 3 2 3 2 4 2" xfId="35055"/>
    <cellStyle name="40% - Accent6 2 3 2 3 2 5" xfId="18375"/>
    <cellStyle name="40% - Accent6 2 3 2 3 2 5 2" xfId="35056"/>
    <cellStyle name="40% - Accent6 2 3 2 3 2 6" xfId="35057"/>
    <cellStyle name="40% - Accent6 2 3 2 3 3" xfId="5107"/>
    <cellStyle name="40% - Accent6 2 3 2 3 3 2" xfId="13781"/>
    <cellStyle name="40% - Accent6 2 3 2 3 3 2 2" xfId="35058"/>
    <cellStyle name="40% - Accent6 2 3 2 3 3 3" xfId="19564"/>
    <cellStyle name="40% - Accent6 2 3 2 3 3 3 2" xfId="35059"/>
    <cellStyle name="40% - Accent6 2 3 2 3 3 4" xfId="35060"/>
    <cellStyle name="40% - Accent6 2 3 2 3 4" xfId="7999"/>
    <cellStyle name="40% - Accent6 2 3 2 3 4 2" xfId="35061"/>
    <cellStyle name="40% - Accent6 2 3 2 3 5" xfId="3918"/>
    <cellStyle name="40% - Accent6 2 3 2 3 5 2" xfId="35062"/>
    <cellStyle name="40% - Accent6 2 3 2 3 6" xfId="10890"/>
    <cellStyle name="40% - Accent6 2 3 2 3 6 2" xfId="35063"/>
    <cellStyle name="40% - Accent6 2 3 2 3 7" xfId="16673"/>
    <cellStyle name="40% - Accent6 2 3 2 3 7 2" xfId="35064"/>
    <cellStyle name="40% - Accent6 2 3 2 3 8" xfId="35065"/>
    <cellStyle name="40% - Accent6 2 3 2 4" xfId="1101"/>
    <cellStyle name="40% - Accent6 2 3 2 4 2" xfId="2805"/>
    <cellStyle name="40% - Accent6 2 3 2 4 2 2" xfId="10291"/>
    <cellStyle name="40% - Accent6 2 3 2 4 2 2 2" xfId="16073"/>
    <cellStyle name="40% - Accent6 2 3 2 4 2 2 2 2" xfId="35066"/>
    <cellStyle name="40% - Accent6 2 3 2 4 2 2 3" xfId="21856"/>
    <cellStyle name="40% - Accent6 2 3 2 4 2 2 3 2" xfId="35067"/>
    <cellStyle name="40% - Accent6 2 3 2 4 2 2 4" xfId="35068"/>
    <cellStyle name="40% - Accent6 2 3 2 4 2 3" xfId="7400"/>
    <cellStyle name="40% - Accent6 2 3 2 4 2 3 2" xfId="35069"/>
    <cellStyle name="40% - Accent6 2 3 2 4 2 4" xfId="13182"/>
    <cellStyle name="40% - Accent6 2 3 2 4 2 4 2" xfId="35070"/>
    <cellStyle name="40% - Accent6 2 3 2 4 2 5" xfId="18965"/>
    <cellStyle name="40% - Accent6 2 3 2 4 2 5 2" xfId="35071"/>
    <cellStyle name="40% - Accent6 2 3 2 4 2 6" xfId="35072"/>
    <cellStyle name="40% - Accent6 2 3 2 4 3" xfId="5697"/>
    <cellStyle name="40% - Accent6 2 3 2 4 3 2" xfId="14371"/>
    <cellStyle name="40% - Accent6 2 3 2 4 3 2 2" xfId="35073"/>
    <cellStyle name="40% - Accent6 2 3 2 4 3 3" xfId="20154"/>
    <cellStyle name="40% - Accent6 2 3 2 4 3 3 2" xfId="35074"/>
    <cellStyle name="40% - Accent6 2 3 2 4 3 4" xfId="35075"/>
    <cellStyle name="40% - Accent6 2 3 2 4 4" xfId="8589"/>
    <cellStyle name="40% - Accent6 2 3 2 4 4 2" xfId="35076"/>
    <cellStyle name="40% - Accent6 2 3 2 4 5" xfId="4508"/>
    <cellStyle name="40% - Accent6 2 3 2 4 5 2" xfId="35077"/>
    <cellStyle name="40% - Accent6 2 3 2 4 6" xfId="11480"/>
    <cellStyle name="40% - Accent6 2 3 2 4 6 2" xfId="35078"/>
    <cellStyle name="40% - Accent6 2 3 2 4 7" xfId="17263"/>
    <cellStyle name="40% - Accent6 2 3 2 4 7 2" xfId="35079"/>
    <cellStyle name="40% - Accent6 2 3 2 4 8" xfId="35080"/>
    <cellStyle name="40% - Accent6 2 3 2 5" xfId="2212"/>
    <cellStyle name="40% - Accent6 2 3 2 5 2" xfId="6807"/>
    <cellStyle name="40% - Accent6 2 3 2 5 2 2" xfId="15480"/>
    <cellStyle name="40% - Accent6 2 3 2 5 2 2 2" xfId="35081"/>
    <cellStyle name="40% - Accent6 2 3 2 5 2 3" xfId="21263"/>
    <cellStyle name="40% - Accent6 2 3 2 5 2 3 2" xfId="35082"/>
    <cellStyle name="40% - Accent6 2 3 2 5 2 4" xfId="35083"/>
    <cellStyle name="40% - Accent6 2 3 2 5 3" xfId="9698"/>
    <cellStyle name="40% - Accent6 2 3 2 5 3 2" xfId="35084"/>
    <cellStyle name="40% - Accent6 2 3 2 5 4" xfId="3915"/>
    <cellStyle name="40% - Accent6 2 3 2 5 4 2" xfId="35085"/>
    <cellStyle name="40% - Accent6 2 3 2 5 5" xfId="12589"/>
    <cellStyle name="40% - Accent6 2 3 2 5 5 2" xfId="35086"/>
    <cellStyle name="40% - Accent6 2 3 2 5 6" xfId="18372"/>
    <cellStyle name="40% - Accent6 2 3 2 5 6 2" xfId="35087"/>
    <cellStyle name="40% - Accent6 2 3 2 5 7" xfId="35088"/>
    <cellStyle name="40% - Accent6 2 3 2 6" xfId="1592"/>
    <cellStyle name="40% - Accent6 2 3 2 6 2" xfId="9078"/>
    <cellStyle name="40% - Accent6 2 3 2 6 2 2" xfId="14860"/>
    <cellStyle name="40% - Accent6 2 3 2 6 2 2 2" xfId="35089"/>
    <cellStyle name="40% - Accent6 2 3 2 6 2 3" xfId="20643"/>
    <cellStyle name="40% - Accent6 2 3 2 6 2 3 2" xfId="35090"/>
    <cellStyle name="40% - Accent6 2 3 2 6 2 4" xfId="35091"/>
    <cellStyle name="40% - Accent6 2 3 2 6 3" xfId="6187"/>
    <cellStyle name="40% - Accent6 2 3 2 6 3 2" xfId="35092"/>
    <cellStyle name="40% - Accent6 2 3 2 6 4" xfId="11969"/>
    <cellStyle name="40% - Accent6 2 3 2 6 4 2" xfId="35093"/>
    <cellStyle name="40% - Accent6 2 3 2 6 5" xfId="17752"/>
    <cellStyle name="40% - Accent6 2 3 2 6 5 2" xfId="35094"/>
    <cellStyle name="40% - Accent6 2 3 2 6 6" xfId="35095"/>
    <cellStyle name="40% - Accent6 2 3 2 7" xfId="5104"/>
    <cellStyle name="40% - Accent6 2 3 2 7 2" xfId="13778"/>
    <cellStyle name="40% - Accent6 2 3 2 7 2 2" xfId="35096"/>
    <cellStyle name="40% - Accent6 2 3 2 7 3" xfId="19561"/>
    <cellStyle name="40% - Accent6 2 3 2 7 3 2" xfId="35097"/>
    <cellStyle name="40% - Accent6 2 3 2 7 4" xfId="35098"/>
    <cellStyle name="40% - Accent6 2 3 2 8" xfId="7996"/>
    <cellStyle name="40% - Accent6 2 3 2 8 2" xfId="35099"/>
    <cellStyle name="40% - Accent6 2 3 2 9" xfId="3295"/>
    <cellStyle name="40% - Accent6 2 3 2 9 2" xfId="35100"/>
    <cellStyle name="40% - Accent6 2 3 3" xfId="478"/>
    <cellStyle name="40% - Accent6 2 3 3 10" xfId="16674"/>
    <cellStyle name="40% - Accent6 2 3 3 10 2" xfId="35101"/>
    <cellStyle name="40% - Accent6 2 3 3 11" xfId="35102"/>
    <cellStyle name="40% - Accent6 2 3 3 2" xfId="479"/>
    <cellStyle name="40% - Accent6 2 3 3 2 2" xfId="2217"/>
    <cellStyle name="40% - Accent6 2 3 3 2 2 2" xfId="9703"/>
    <cellStyle name="40% - Accent6 2 3 3 2 2 2 2" xfId="15485"/>
    <cellStyle name="40% - Accent6 2 3 3 2 2 2 2 2" xfId="35103"/>
    <cellStyle name="40% - Accent6 2 3 3 2 2 2 3" xfId="21268"/>
    <cellStyle name="40% - Accent6 2 3 3 2 2 2 3 2" xfId="35104"/>
    <cellStyle name="40% - Accent6 2 3 3 2 2 2 4" xfId="35105"/>
    <cellStyle name="40% - Accent6 2 3 3 2 2 3" xfId="6812"/>
    <cellStyle name="40% - Accent6 2 3 3 2 2 3 2" xfId="35106"/>
    <cellStyle name="40% - Accent6 2 3 3 2 2 4" xfId="12594"/>
    <cellStyle name="40% - Accent6 2 3 3 2 2 4 2" xfId="35107"/>
    <cellStyle name="40% - Accent6 2 3 3 2 2 5" xfId="18377"/>
    <cellStyle name="40% - Accent6 2 3 3 2 2 5 2" xfId="35108"/>
    <cellStyle name="40% - Accent6 2 3 3 2 2 6" xfId="35109"/>
    <cellStyle name="40% - Accent6 2 3 3 2 3" xfId="5109"/>
    <cellStyle name="40% - Accent6 2 3 3 2 3 2" xfId="13783"/>
    <cellStyle name="40% - Accent6 2 3 3 2 3 2 2" xfId="35110"/>
    <cellStyle name="40% - Accent6 2 3 3 2 3 3" xfId="19566"/>
    <cellStyle name="40% - Accent6 2 3 3 2 3 3 2" xfId="35111"/>
    <cellStyle name="40% - Accent6 2 3 3 2 3 4" xfId="35112"/>
    <cellStyle name="40% - Accent6 2 3 3 2 4" xfId="8001"/>
    <cellStyle name="40% - Accent6 2 3 3 2 4 2" xfId="35113"/>
    <cellStyle name="40% - Accent6 2 3 3 2 5" xfId="3920"/>
    <cellStyle name="40% - Accent6 2 3 3 2 5 2" xfId="35114"/>
    <cellStyle name="40% - Accent6 2 3 3 2 6" xfId="10892"/>
    <cellStyle name="40% - Accent6 2 3 3 2 6 2" xfId="35115"/>
    <cellStyle name="40% - Accent6 2 3 3 2 7" xfId="16675"/>
    <cellStyle name="40% - Accent6 2 3 3 2 7 2" xfId="35116"/>
    <cellStyle name="40% - Accent6 2 3 3 2 8" xfId="35117"/>
    <cellStyle name="40% - Accent6 2 3 3 3" xfId="1103"/>
    <cellStyle name="40% - Accent6 2 3 3 3 2" xfId="2807"/>
    <cellStyle name="40% - Accent6 2 3 3 3 2 2" xfId="10293"/>
    <cellStyle name="40% - Accent6 2 3 3 3 2 2 2" xfId="16075"/>
    <cellStyle name="40% - Accent6 2 3 3 3 2 2 2 2" xfId="35118"/>
    <cellStyle name="40% - Accent6 2 3 3 3 2 2 3" xfId="21858"/>
    <cellStyle name="40% - Accent6 2 3 3 3 2 2 3 2" xfId="35119"/>
    <cellStyle name="40% - Accent6 2 3 3 3 2 2 4" xfId="35120"/>
    <cellStyle name="40% - Accent6 2 3 3 3 2 3" xfId="7402"/>
    <cellStyle name="40% - Accent6 2 3 3 3 2 3 2" xfId="35121"/>
    <cellStyle name="40% - Accent6 2 3 3 3 2 4" xfId="13184"/>
    <cellStyle name="40% - Accent6 2 3 3 3 2 4 2" xfId="35122"/>
    <cellStyle name="40% - Accent6 2 3 3 3 2 5" xfId="18967"/>
    <cellStyle name="40% - Accent6 2 3 3 3 2 5 2" xfId="35123"/>
    <cellStyle name="40% - Accent6 2 3 3 3 2 6" xfId="35124"/>
    <cellStyle name="40% - Accent6 2 3 3 3 3" xfId="5699"/>
    <cellStyle name="40% - Accent6 2 3 3 3 3 2" xfId="14373"/>
    <cellStyle name="40% - Accent6 2 3 3 3 3 2 2" xfId="35125"/>
    <cellStyle name="40% - Accent6 2 3 3 3 3 3" xfId="20156"/>
    <cellStyle name="40% - Accent6 2 3 3 3 3 3 2" xfId="35126"/>
    <cellStyle name="40% - Accent6 2 3 3 3 3 4" xfId="35127"/>
    <cellStyle name="40% - Accent6 2 3 3 3 4" xfId="8591"/>
    <cellStyle name="40% - Accent6 2 3 3 3 4 2" xfId="35128"/>
    <cellStyle name="40% - Accent6 2 3 3 3 5" xfId="4510"/>
    <cellStyle name="40% - Accent6 2 3 3 3 5 2" xfId="35129"/>
    <cellStyle name="40% - Accent6 2 3 3 3 6" xfId="11482"/>
    <cellStyle name="40% - Accent6 2 3 3 3 6 2" xfId="35130"/>
    <cellStyle name="40% - Accent6 2 3 3 3 7" xfId="17265"/>
    <cellStyle name="40% - Accent6 2 3 3 3 7 2" xfId="35131"/>
    <cellStyle name="40% - Accent6 2 3 3 3 8" xfId="35132"/>
    <cellStyle name="40% - Accent6 2 3 3 4" xfId="2216"/>
    <cellStyle name="40% - Accent6 2 3 3 4 2" xfId="6811"/>
    <cellStyle name="40% - Accent6 2 3 3 4 2 2" xfId="15484"/>
    <cellStyle name="40% - Accent6 2 3 3 4 2 2 2" xfId="35133"/>
    <cellStyle name="40% - Accent6 2 3 3 4 2 3" xfId="21267"/>
    <cellStyle name="40% - Accent6 2 3 3 4 2 3 2" xfId="35134"/>
    <cellStyle name="40% - Accent6 2 3 3 4 2 4" xfId="35135"/>
    <cellStyle name="40% - Accent6 2 3 3 4 3" xfId="9702"/>
    <cellStyle name="40% - Accent6 2 3 3 4 3 2" xfId="35136"/>
    <cellStyle name="40% - Accent6 2 3 3 4 4" xfId="3919"/>
    <cellStyle name="40% - Accent6 2 3 3 4 4 2" xfId="35137"/>
    <cellStyle name="40% - Accent6 2 3 3 4 5" xfId="12593"/>
    <cellStyle name="40% - Accent6 2 3 3 4 5 2" xfId="35138"/>
    <cellStyle name="40% - Accent6 2 3 3 4 6" xfId="18376"/>
    <cellStyle name="40% - Accent6 2 3 3 4 6 2" xfId="35139"/>
    <cellStyle name="40% - Accent6 2 3 3 4 7" xfId="35140"/>
    <cellStyle name="40% - Accent6 2 3 3 5" xfId="1594"/>
    <cellStyle name="40% - Accent6 2 3 3 5 2" xfId="9080"/>
    <cellStyle name="40% - Accent6 2 3 3 5 2 2" xfId="14862"/>
    <cellStyle name="40% - Accent6 2 3 3 5 2 2 2" xfId="35141"/>
    <cellStyle name="40% - Accent6 2 3 3 5 2 3" xfId="20645"/>
    <cellStyle name="40% - Accent6 2 3 3 5 2 3 2" xfId="35142"/>
    <cellStyle name="40% - Accent6 2 3 3 5 2 4" xfId="35143"/>
    <cellStyle name="40% - Accent6 2 3 3 5 3" xfId="6189"/>
    <cellStyle name="40% - Accent6 2 3 3 5 3 2" xfId="35144"/>
    <cellStyle name="40% - Accent6 2 3 3 5 4" xfId="11971"/>
    <cellStyle name="40% - Accent6 2 3 3 5 4 2" xfId="35145"/>
    <cellStyle name="40% - Accent6 2 3 3 5 5" xfId="17754"/>
    <cellStyle name="40% - Accent6 2 3 3 5 5 2" xfId="35146"/>
    <cellStyle name="40% - Accent6 2 3 3 5 6" xfId="35147"/>
    <cellStyle name="40% - Accent6 2 3 3 6" xfId="5108"/>
    <cellStyle name="40% - Accent6 2 3 3 6 2" xfId="13782"/>
    <cellStyle name="40% - Accent6 2 3 3 6 2 2" xfId="35148"/>
    <cellStyle name="40% - Accent6 2 3 3 6 3" xfId="19565"/>
    <cellStyle name="40% - Accent6 2 3 3 6 3 2" xfId="35149"/>
    <cellStyle name="40% - Accent6 2 3 3 6 4" xfId="35150"/>
    <cellStyle name="40% - Accent6 2 3 3 7" xfId="8000"/>
    <cellStyle name="40% - Accent6 2 3 3 7 2" xfId="35151"/>
    <cellStyle name="40% - Accent6 2 3 3 8" xfId="3297"/>
    <cellStyle name="40% - Accent6 2 3 3 8 2" xfId="35152"/>
    <cellStyle name="40% - Accent6 2 3 3 9" xfId="10891"/>
    <cellStyle name="40% - Accent6 2 3 3 9 2" xfId="35153"/>
    <cellStyle name="40% - Accent6 2 3 4" xfId="480"/>
    <cellStyle name="40% - Accent6 2 3 4 10" xfId="16676"/>
    <cellStyle name="40% - Accent6 2 3 4 10 2" xfId="35154"/>
    <cellStyle name="40% - Accent6 2 3 4 11" xfId="35155"/>
    <cellStyle name="40% - Accent6 2 3 4 2" xfId="481"/>
    <cellStyle name="40% - Accent6 2 3 4 2 2" xfId="2219"/>
    <cellStyle name="40% - Accent6 2 3 4 2 2 2" xfId="9705"/>
    <cellStyle name="40% - Accent6 2 3 4 2 2 2 2" xfId="15487"/>
    <cellStyle name="40% - Accent6 2 3 4 2 2 2 2 2" xfId="35156"/>
    <cellStyle name="40% - Accent6 2 3 4 2 2 2 3" xfId="21270"/>
    <cellStyle name="40% - Accent6 2 3 4 2 2 2 3 2" xfId="35157"/>
    <cellStyle name="40% - Accent6 2 3 4 2 2 2 4" xfId="35158"/>
    <cellStyle name="40% - Accent6 2 3 4 2 2 3" xfId="6814"/>
    <cellStyle name="40% - Accent6 2 3 4 2 2 3 2" xfId="35159"/>
    <cellStyle name="40% - Accent6 2 3 4 2 2 4" xfId="12596"/>
    <cellStyle name="40% - Accent6 2 3 4 2 2 4 2" xfId="35160"/>
    <cellStyle name="40% - Accent6 2 3 4 2 2 5" xfId="18379"/>
    <cellStyle name="40% - Accent6 2 3 4 2 2 5 2" xfId="35161"/>
    <cellStyle name="40% - Accent6 2 3 4 2 2 6" xfId="35162"/>
    <cellStyle name="40% - Accent6 2 3 4 2 3" xfId="5111"/>
    <cellStyle name="40% - Accent6 2 3 4 2 3 2" xfId="13785"/>
    <cellStyle name="40% - Accent6 2 3 4 2 3 2 2" xfId="35163"/>
    <cellStyle name="40% - Accent6 2 3 4 2 3 3" xfId="19568"/>
    <cellStyle name="40% - Accent6 2 3 4 2 3 3 2" xfId="35164"/>
    <cellStyle name="40% - Accent6 2 3 4 2 3 4" xfId="35165"/>
    <cellStyle name="40% - Accent6 2 3 4 2 4" xfId="8003"/>
    <cellStyle name="40% - Accent6 2 3 4 2 4 2" xfId="35166"/>
    <cellStyle name="40% - Accent6 2 3 4 2 5" xfId="3922"/>
    <cellStyle name="40% - Accent6 2 3 4 2 5 2" xfId="35167"/>
    <cellStyle name="40% - Accent6 2 3 4 2 6" xfId="10894"/>
    <cellStyle name="40% - Accent6 2 3 4 2 6 2" xfId="35168"/>
    <cellStyle name="40% - Accent6 2 3 4 2 7" xfId="16677"/>
    <cellStyle name="40% - Accent6 2 3 4 2 7 2" xfId="35169"/>
    <cellStyle name="40% - Accent6 2 3 4 2 8" xfId="35170"/>
    <cellStyle name="40% - Accent6 2 3 4 3" xfId="1104"/>
    <cellStyle name="40% - Accent6 2 3 4 3 2" xfId="2808"/>
    <cellStyle name="40% - Accent6 2 3 4 3 2 2" xfId="10294"/>
    <cellStyle name="40% - Accent6 2 3 4 3 2 2 2" xfId="16076"/>
    <cellStyle name="40% - Accent6 2 3 4 3 2 2 2 2" xfId="35171"/>
    <cellStyle name="40% - Accent6 2 3 4 3 2 2 3" xfId="21859"/>
    <cellStyle name="40% - Accent6 2 3 4 3 2 2 3 2" xfId="35172"/>
    <cellStyle name="40% - Accent6 2 3 4 3 2 2 4" xfId="35173"/>
    <cellStyle name="40% - Accent6 2 3 4 3 2 3" xfId="7403"/>
    <cellStyle name="40% - Accent6 2 3 4 3 2 3 2" xfId="35174"/>
    <cellStyle name="40% - Accent6 2 3 4 3 2 4" xfId="13185"/>
    <cellStyle name="40% - Accent6 2 3 4 3 2 4 2" xfId="35175"/>
    <cellStyle name="40% - Accent6 2 3 4 3 2 5" xfId="18968"/>
    <cellStyle name="40% - Accent6 2 3 4 3 2 5 2" xfId="35176"/>
    <cellStyle name="40% - Accent6 2 3 4 3 2 6" xfId="35177"/>
    <cellStyle name="40% - Accent6 2 3 4 3 3" xfId="5700"/>
    <cellStyle name="40% - Accent6 2 3 4 3 3 2" xfId="14374"/>
    <cellStyle name="40% - Accent6 2 3 4 3 3 2 2" xfId="35178"/>
    <cellStyle name="40% - Accent6 2 3 4 3 3 3" xfId="20157"/>
    <cellStyle name="40% - Accent6 2 3 4 3 3 3 2" xfId="35179"/>
    <cellStyle name="40% - Accent6 2 3 4 3 3 4" xfId="35180"/>
    <cellStyle name="40% - Accent6 2 3 4 3 4" xfId="8592"/>
    <cellStyle name="40% - Accent6 2 3 4 3 4 2" xfId="35181"/>
    <cellStyle name="40% - Accent6 2 3 4 3 5" xfId="4511"/>
    <cellStyle name="40% - Accent6 2 3 4 3 5 2" xfId="35182"/>
    <cellStyle name="40% - Accent6 2 3 4 3 6" xfId="11483"/>
    <cellStyle name="40% - Accent6 2 3 4 3 6 2" xfId="35183"/>
    <cellStyle name="40% - Accent6 2 3 4 3 7" xfId="17266"/>
    <cellStyle name="40% - Accent6 2 3 4 3 7 2" xfId="35184"/>
    <cellStyle name="40% - Accent6 2 3 4 3 8" xfId="35185"/>
    <cellStyle name="40% - Accent6 2 3 4 4" xfId="2218"/>
    <cellStyle name="40% - Accent6 2 3 4 4 2" xfId="6813"/>
    <cellStyle name="40% - Accent6 2 3 4 4 2 2" xfId="15486"/>
    <cellStyle name="40% - Accent6 2 3 4 4 2 2 2" xfId="35186"/>
    <cellStyle name="40% - Accent6 2 3 4 4 2 3" xfId="21269"/>
    <cellStyle name="40% - Accent6 2 3 4 4 2 3 2" xfId="35187"/>
    <cellStyle name="40% - Accent6 2 3 4 4 2 4" xfId="35188"/>
    <cellStyle name="40% - Accent6 2 3 4 4 3" xfId="9704"/>
    <cellStyle name="40% - Accent6 2 3 4 4 3 2" xfId="35189"/>
    <cellStyle name="40% - Accent6 2 3 4 4 4" xfId="3921"/>
    <cellStyle name="40% - Accent6 2 3 4 4 4 2" xfId="35190"/>
    <cellStyle name="40% - Accent6 2 3 4 4 5" xfId="12595"/>
    <cellStyle name="40% - Accent6 2 3 4 4 5 2" xfId="35191"/>
    <cellStyle name="40% - Accent6 2 3 4 4 6" xfId="18378"/>
    <cellStyle name="40% - Accent6 2 3 4 4 6 2" xfId="35192"/>
    <cellStyle name="40% - Accent6 2 3 4 4 7" xfId="35193"/>
    <cellStyle name="40% - Accent6 2 3 4 5" xfId="1595"/>
    <cellStyle name="40% - Accent6 2 3 4 5 2" xfId="9081"/>
    <cellStyle name="40% - Accent6 2 3 4 5 2 2" xfId="14863"/>
    <cellStyle name="40% - Accent6 2 3 4 5 2 2 2" xfId="35194"/>
    <cellStyle name="40% - Accent6 2 3 4 5 2 3" xfId="20646"/>
    <cellStyle name="40% - Accent6 2 3 4 5 2 3 2" xfId="35195"/>
    <cellStyle name="40% - Accent6 2 3 4 5 2 4" xfId="35196"/>
    <cellStyle name="40% - Accent6 2 3 4 5 3" xfId="6190"/>
    <cellStyle name="40% - Accent6 2 3 4 5 3 2" xfId="35197"/>
    <cellStyle name="40% - Accent6 2 3 4 5 4" xfId="11972"/>
    <cellStyle name="40% - Accent6 2 3 4 5 4 2" xfId="35198"/>
    <cellStyle name="40% - Accent6 2 3 4 5 5" xfId="17755"/>
    <cellStyle name="40% - Accent6 2 3 4 5 5 2" xfId="35199"/>
    <cellStyle name="40% - Accent6 2 3 4 5 6" xfId="35200"/>
    <cellStyle name="40% - Accent6 2 3 4 6" xfId="5110"/>
    <cellStyle name="40% - Accent6 2 3 4 6 2" xfId="13784"/>
    <cellStyle name="40% - Accent6 2 3 4 6 2 2" xfId="35201"/>
    <cellStyle name="40% - Accent6 2 3 4 6 3" xfId="19567"/>
    <cellStyle name="40% - Accent6 2 3 4 6 3 2" xfId="35202"/>
    <cellStyle name="40% - Accent6 2 3 4 6 4" xfId="35203"/>
    <cellStyle name="40% - Accent6 2 3 4 7" xfId="8002"/>
    <cellStyle name="40% - Accent6 2 3 4 7 2" xfId="35204"/>
    <cellStyle name="40% - Accent6 2 3 4 8" xfId="3298"/>
    <cellStyle name="40% - Accent6 2 3 4 8 2" xfId="35205"/>
    <cellStyle name="40% - Accent6 2 3 4 9" xfId="10893"/>
    <cellStyle name="40% - Accent6 2 3 4 9 2" xfId="35206"/>
    <cellStyle name="40% - Accent6 2 3 5" xfId="482"/>
    <cellStyle name="40% - Accent6 2 3 5 2" xfId="2220"/>
    <cellStyle name="40% - Accent6 2 3 5 2 2" xfId="6815"/>
    <cellStyle name="40% - Accent6 2 3 5 2 2 2" xfId="15488"/>
    <cellStyle name="40% - Accent6 2 3 5 2 2 2 2" xfId="35207"/>
    <cellStyle name="40% - Accent6 2 3 5 2 2 3" xfId="21271"/>
    <cellStyle name="40% - Accent6 2 3 5 2 2 3 2" xfId="35208"/>
    <cellStyle name="40% - Accent6 2 3 5 2 2 4" xfId="35209"/>
    <cellStyle name="40% - Accent6 2 3 5 2 3" xfId="9706"/>
    <cellStyle name="40% - Accent6 2 3 5 2 3 2" xfId="35210"/>
    <cellStyle name="40% - Accent6 2 3 5 2 4" xfId="3923"/>
    <cellStyle name="40% - Accent6 2 3 5 2 4 2" xfId="35211"/>
    <cellStyle name="40% - Accent6 2 3 5 2 5" xfId="12597"/>
    <cellStyle name="40% - Accent6 2 3 5 2 5 2" xfId="35212"/>
    <cellStyle name="40% - Accent6 2 3 5 2 6" xfId="18380"/>
    <cellStyle name="40% - Accent6 2 3 5 2 6 2" xfId="35213"/>
    <cellStyle name="40% - Accent6 2 3 5 2 7" xfId="35214"/>
    <cellStyle name="40% - Accent6 2 3 5 3" xfId="1591"/>
    <cellStyle name="40% - Accent6 2 3 5 3 2" xfId="9077"/>
    <cellStyle name="40% - Accent6 2 3 5 3 2 2" xfId="14859"/>
    <cellStyle name="40% - Accent6 2 3 5 3 2 2 2" xfId="35215"/>
    <cellStyle name="40% - Accent6 2 3 5 3 2 3" xfId="20642"/>
    <cellStyle name="40% - Accent6 2 3 5 3 2 3 2" xfId="35216"/>
    <cellStyle name="40% - Accent6 2 3 5 3 2 4" xfId="35217"/>
    <cellStyle name="40% - Accent6 2 3 5 3 3" xfId="6186"/>
    <cellStyle name="40% - Accent6 2 3 5 3 3 2" xfId="35218"/>
    <cellStyle name="40% - Accent6 2 3 5 3 4" xfId="11968"/>
    <cellStyle name="40% - Accent6 2 3 5 3 4 2" xfId="35219"/>
    <cellStyle name="40% - Accent6 2 3 5 3 5" xfId="17751"/>
    <cellStyle name="40% - Accent6 2 3 5 3 5 2" xfId="35220"/>
    <cellStyle name="40% - Accent6 2 3 5 3 6" xfId="35221"/>
    <cellStyle name="40% - Accent6 2 3 5 4" xfId="5112"/>
    <cellStyle name="40% - Accent6 2 3 5 4 2" xfId="13786"/>
    <cellStyle name="40% - Accent6 2 3 5 4 2 2" xfId="35222"/>
    <cellStyle name="40% - Accent6 2 3 5 4 3" xfId="19569"/>
    <cellStyle name="40% - Accent6 2 3 5 4 3 2" xfId="35223"/>
    <cellStyle name="40% - Accent6 2 3 5 4 4" xfId="35224"/>
    <cellStyle name="40% - Accent6 2 3 5 5" xfId="8004"/>
    <cellStyle name="40% - Accent6 2 3 5 5 2" xfId="35225"/>
    <cellStyle name="40% - Accent6 2 3 5 6" xfId="3294"/>
    <cellStyle name="40% - Accent6 2 3 5 6 2" xfId="35226"/>
    <cellStyle name="40% - Accent6 2 3 5 7" xfId="10895"/>
    <cellStyle name="40% - Accent6 2 3 5 7 2" xfId="35227"/>
    <cellStyle name="40% - Accent6 2 3 5 8" xfId="16678"/>
    <cellStyle name="40% - Accent6 2 3 5 8 2" xfId="35228"/>
    <cellStyle name="40% - Accent6 2 3 5 9" xfId="35229"/>
    <cellStyle name="40% - Accent6 2 3 6" xfId="892"/>
    <cellStyle name="40% - Accent6 2 3 6 2" xfId="2598"/>
    <cellStyle name="40% - Accent6 2 3 6 2 2" xfId="10084"/>
    <cellStyle name="40% - Accent6 2 3 6 2 2 2" xfId="15866"/>
    <cellStyle name="40% - Accent6 2 3 6 2 2 2 2" xfId="35230"/>
    <cellStyle name="40% - Accent6 2 3 6 2 2 3" xfId="21649"/>
    <cellStyle name="40% - Accent6 2 3 6 2 2 3 2" xfId="35231"/>
    <cellStyle name="40% - Accent6 2 3 6 2 2 4" xfId="35232"/>
    <cellStyle name="40% - Accent6 2 3 6 2 3" xfId="7193"/>
    <cellStyle name="40% - Accent6 2 3 6 2 3 2" xfId="35233"/>
    <cellStyle name="40% - Accent6 2 3 6 2 4" xfId="12975"/>
    <cellStyle name="40% - Accent6 2 3 6 2 4 2" xfId="35234"/>
    <cellStyle name="40% - Accent6 2 3 6 2 5" xfId="18758"/>
    <cellStyle name="40% - Accent6 2 3 6 2 5 2" xfId="35235"/>
    <cellStyle name="40% - Accent6 2 3 6 2 6" xfId="35236"/>
    <cellStyle name="40% - Accent6 2 3 6 3" xfId="5490"/>
    <cellStyle name="40% - Accent6 2 3 6 3 2" xfId="14164"/>
    <cellStyle name="40% - Accent6 2 3 6 3 2 2" xfId="35237"/>
    <cellStyle name="40% - Accent6 2 3 6 3 3" xfId="19947"/>
    <cellStyle name="40% - Accent6 2 3 6 3 3 2" xfId="35238"/>
    <cellStyle name="40% - Accent6 2 3 6 3 4" xfId="35239"/>
    <cellStyle name="40% - Accent6 2 3 6 4" xfId="8382"/>
    <cellStyle name="40% - Accent6 2 3 6 4 2" xfId="35240"/>
    <cellStyle name="40% - Accent6 2 3 6 5" xfId="4301"/>
    <cellStyle name="40% - Accent6 2 3 6 5 2" xfId="35241"/>
    <cellStyle name="40% - Accent6 2 3 6 6" xfId="11273"/>
    <cellStyle name="40% - Accent6 2 3 6 6 2" xfId="35242"/>
    <cellStyle name="40% - Accent6 2 3 6 7" xfId="17056"/>
    <cellStyle name="40% - Accent6 2 3 6 7 2" xfId="35243"/>
    <cellStyle name="40% - Accent6 2 3 6 8" xfId="35244"/>
    <cellStyle name="40% - Accent6 2 3 7" xfId="2211"/>
    <cellStyle name="40% - Accent6 2 3 7 2" xfId="6806"/>
    <cellStyle name="40% - Accent6 2 3 7 2 2" xfId="15479"/>
    <cellStyle name="40% - Accent6 2 3 7 2 2 2" xfId="35245"/>
    <cellStyle name="40% - Accent6 2 3 7 2 3" xfId="21262"/>
    <cellStyle name="40% - Accent6 2 3 7 2 3 2" xfId="35246"/>
    <cellStyle name="40% - Accent6 2 3 7 2 4" xfId="35247"/>
    <cellStyle name="40% - Accent6 2 3 7 3" xfId="9697"/>
    <cellStyle name="40% - Accent6 2 3 7 3 2" xfId="35248"/>
    <cellStyle name="40% - Accent6 2 3 7 4" xfId="3914"/>
    <cellStyle name="40% - Accent6 2 3 7 4 2" xfId="35249"/>
    <cellStyle name="40% - Accent6 2 3 7 5" xfId="12588"/>
    <cellStyle name="40% - Accent6 2 3 7 5 2" xfId="35250"/>
    <cellStyle name="40% - Accent6 2 3 7 6" xfId="18371"/>
    <cellStyle name="40% - Accent6 2 3 7 6 2" xfId="35251"/>
    <cellStyle name="40% - Accent6 2 3 7 7" xfId="35252"/>
    <cellStyle name="40% - Accent6 2 3 8" xfId="1329"/>
    <cellStyle name="40% - Accent6 2 3 8 2" xfId="8815"/>
    <cellStyle name="40% - Accent6 2 3 8 2 2" xfId="14597"/>
    <cellStyle name="40% - Accent6 2 3 8 2 2 2" xfId="35253"/>
    <cellStyle name="40% - Accent6 2 3 8 2 3" xfId="20380"/>
    <cellStyle name="40% - Accent6 2 3 8 2 3 2" xfId="35254"/>
    <cellStyle name="40% - Accent6 2 3 8 2 4" xfId="35255"/>
    <cellStyle name="40% - Accent6 2 3 8 3" xfId="5924"/>
    <cellStyle name="40% - Accent6 2 3 8 3 2" xfId="35256"/>
    <cellStyle name="40% - Accent6 2 3 8 4" xfId="11706"/>
    <cellStyle name="40% - Accent6 2 3 8 4 2" xfId="35257"/>
    <cellStyle name="40% - Accent6 2 3 8 5" xfId="17489"/>
    <cellStyle name="40% - Accent6 2 3 8 5 2" xfId="35258"/>
    <cellStyle name="40% - Accent6 2 3 8 6" xfId="35259"/>
    <cellStyle name="40% - Accent6 2 3 9" xfId="5103"/>
    <cellStyle name="40% - Accent6 2 3 9 2" xfId="13777"/>
    <cellStyle name="40% - Accent6 2 3 9 2 2" xfId="35260"/>
    <cellStyle name="40% - Accent6 2 3 9 3" xfId="19560"/>
    <cellStyle name="40% - Accent6 2 3 9 3 2" xfId="35261"/>
    <cellStyle name="40% - Accent6 2 3 9 4" xfId="35262"/>
    <cellStyle name="40% - Accent6 2 4" xfId="483"/>
    <cellStyle name="40% - Accent6 2 4 10" xfId="10896"/>
    <cellStyle name="40% - Accent6 2 4 10 2" xfId="35263"/>
    <cellStyle name="40% - Accent6 2 4 11" xfId="16679"/>
    <cellStyle name="40% - Accent6 2 4 11 2" xfId="35264"/>
    <cellStyle name="40% - Accent6 2 4 12" xfId="35265"/>
    <cellStyle name="40% - Accent6 2 4 2" xfId="484"/>
    <cellStyle name="40% - Accent6 2 4 2 10" xfId="16680"/>
    <cellStyle name="40% - Accent6 2 4 2 10 2" xfId="35266"/>
    <cellStyle name="40% - Accent6 2 4 2 11" xfId="35267"/>
    <cellStyle name="40% - Accent6 2 4 2 2" xfId="485"/>
    <cellStyle name="40% - Accent6 2 4 2 2 2" xfId="2223"/>
    <cellStyle name="40% - Accent6 2 4 2 2 2 2" xfId="9709"/>
    <cellStyle name="40% - Accent6 2 4 2 2 2 2 2" xfId="15491"/>
    <cellStyle name="40% - Accent6 2 4 2 2 2 2 2 2" xfId="35268"/>
    <cellStyle name="40% - Accent6 2 4 2 2 2 2 3" xfId="21274"/>
    <cellStyle name="40% - Accent6 2 4 2 2 2 2 3 2" xfId="35269"/>
    <cellStyle name="40% - Accent6 2 4 2 2 2 2 4" xfId="35270"/>
    <cellStyle name="40% - Accent6 2 4 2 2 2 3" xfId="6818"/>
    <cellStyle name="40% - Accent6 2 4 2 2 2 3 2" xfId="35271"/>
    <cellStyle name="40% - Accent6 2 4 2 2 2 4" xfId="12600"/>
    <cellStyle name="40% - Accent6 2 4 2 2 2 4 2" xfId="35272"/>
    <cellStyle name="40% - Accent6 2 4 2 2 2 5" xfId="18383"/>
    <cellStyle name="40% - Accent6 2 4 2 2 2 5 2" xfId="35273"/>
    <cellStyle name="40% - Accent6 2 4 2 2 2 6" xfId="35274"/>
    <cellStyle name="40% - Accent6 2 4 2 2 3" xfId="5115"/>
    <cellStyle name="40% - Accent6 2 4 2 2 3 2" xfId="13789"/>
    <cellStyle name="40% - Accent6 2 4 2 2 3 2 2" xfId="35275"/>
    <cellStyle name="40% - Accent6 2 4 2 2 3 3" xfId="19572"/>
    <cellStyle name="40% - Accent6 2 4 2 2 3 3 2" xfId="35276"/>
    <cellStyle name="40% - Accent6 2 4 2 2 3 4" xfId="35277"/>
    <cellStyle name="40% - Accent6 2 4 2 2 4" xfId="8007"/>
    <cellStyle name="40% - Accent6 2 4 2 2 4 2" xfId="35278"/>
    <cellStyle name="40% - Accent6 2 4 2 2 5" xfId="3926"/>
    <cellStyle name="40% - Accent6 2 4 2 2 5 2" xfId="35279"/>
    <cellStyle name="40% - Accent6 2 4 2 2 6" xfId="10898"/>
    <cellStyle name="40% - Accent6 2 4 2 2 6 2" xfId="35280"/>
    <cellStyle name="40% - Accent6 2 4 2 2 7" xfId="16681"/>
    <cellStyle name="40% - Accent6 2 4 2 2 7 2" xfId="35281"/>
    <cellStyle name="40% - Accent6 2 4 2 2 8" xfId="35282"/>
    <cellStyle name="40% - Accent6 2 4 2 3" xfId="1106"/>
    <cellStyle name="40% - Accent6 2 4 2 3 2" xfId="2810"/>
    <cellStyle name="40% - Accent6 2 4 2 3 2 2" xfId="10296"/>
    <cellStyle name="40% - Accent6 2 4 2 3 2 2 2" xfId="16078"/>
    <cellStyle name="40% - Accent6 2 4 2 3 2 2 2 2" xfId="35283"/>
    <cellStyle name="40% - Accent6 2 4 2 3 2 2 3" xfId="21861"/>
    <cellStyle name="40% - Accent6 2 4 2 3 2 2 3 2" xfId="35284"/>
    <cellStyle name="40% - Accent6 2 4 2 3 2 2 4" xfId="35285"/>
    <cellStyle name="40% - Accent6 2 4 2 3 2 3" xfId="7405"/>
    <cellStyle name="40% - Accent6 2 4 2 3 2 3 2" xfId="35286"/>
    <cellStyle name="40% - Accent6 2 4 2 3 2 4" xfId="13187"/>
    <cellStyle name="40% - Accent6 2 4 2 3 2 4 2" xfId="35287"/>
    <cellStyle name="40% - Accent6 2 4 2 3 2 5" xfId="18970"/>
    <cellStyle name="40% - Accent6 2 4 2 3 2 5 2" xfId="35288"/>
    <cellStyle name="40% - Accent6 2 4 2 3 2 6" xfId="35289"/>
    <cellStyle name="40% - Accent6 2 4 2 3 3" xfId="5702"/>
    <cellStyle name="40% - Accent6 2 4 2 3 3 2" xfId="14376"/>
    <cellStyle name="40% - Accent6 2 4 2 3 3 2 2" xfId="35290"/>
    <cellStyle name="40% - Accent6 2 4 2 3 3 3" xfId="20159"/>
    <cellStyle name="40% - Accent6 2 4 2 3 3 3 2" xfId="35291"/>
    <cellStyle name="40% - Accent6 2 4 2 3 3 4" xfId="35292"/>
    <cellStyle name="40% - Accent6 2 4 2 3 4" xfId="8594"/>
    <cellStyle name="40% - Accent6 2 4 2 3 4 2" xfId="35293"/>
    <cellStyle name="40% - Accent6 2 4 2 3 5" xfId="4513"/>
    <cellStyle name="40% - Accent6 2 4 2 3 5 2" xfId="35294"/>
    <cellStyle name="40% - Accent6 2 4 2 3 6" xfId="11485"/>
    <cellStyle name="40% - Accent6 2 4 2 3 6 2" xfId="35295"/>
    <cellStyle name="40% - Accent6 2 4 2 3 7" xfId="17268"/>
    <cellStyle name="40% - Accent6 2 4 2 3 7 2" xfId="35296"/>
    <cellStyle name="40% - Accent6 2 4 2 3 8" xfId="35297"/>
    <cellStyle name="40% - Accent6 2 4 2 4" xfId="2222"/>
    <cellStyle name="40% - Accent6 2 4 2 4 2" xfId="6817"/>
    <cellStyle name="40% - Accent6 2 4 2 4 2 2" xfId="15490"/>
    <cellStyle name="40% - Accent6 2 4 2 4 2 2 2" xfId="35298"/>
    <cellStyle name="40% - Accent6 2 4 2 4 2 3" xfId="21273"/>
    <cellStyle name="40% - Accent6 2 4 2 4 2 3 2" xfId="35299"/>
    <cellStyle name="40% - Accent6 2 4 2 4 2 4" xfId="35300"/>
    <cellStyle name="40% - Accent6 2 4 2 4 3" xfId="9708"/>
    <cellStyle name="40% - Accent6 2 4 2 4 3 2" xfId="35301"/>
    <cellStyle name="40% - Accent6 2 4 2 4 4" xfId="3925"/>
    <cellStyle name="40% - Accent6 2 4 2 4 4 2" xfId="35302"/>
    <cellStyle name="40% - Accent6 2 4 2 4 5" xfId="12599"/>
    <cellStyle name="40% - Accent6 2 4 2 4 5 2" xfId="35303"/>
    <cellStyle name="40% - Accent6 2 4 2 4 6" xfId="18382"/>
    <cellStyle name="40% - Accent6 2 4 2 4 6 2" xfId="35304"/>
    <cellStyle name="40% - Accent6 2 4 2 4 7" xfId="35305"/>
    <cellStyle name="40% - Accent6 2 4 2 5" xfId="1597"/>
    <cellStyle name="40% - Accent6 2 4 2 5 2" xfId="9083"/>
    <cellStyle name="40% - Accent6 2 4 2 5 2 2" xfId="14865"/>
    <cellStyle name="40% - Accent6 2 4 2 5 2 2 2" xfId="35306"/>
    <cellStyle name="40% - Accent6 2 4 2 5 2 3" xfId="20648"/>
    <cellStyle name="40% - Accent6 2 4 2 5 2 3 2" xfId="35307"/>
    <cellStyle name="40% - Accent6 2 4 2 5 2 4" xfId="35308"/>
    <cellStyle name="40% - Accent6 2 4 2 5 3" xfId="6192"/>
    <cellStyle name="40% - Accent6 2 4 2 5 3 2" xfId="35309"/>
    <cellStyle name="40% - Accent6 2 4 2 5 4" xfId="11974"/>
    <cellStyle name="40% - Accent6 2 4 2 5 4 2" xfId="35310"/>
    <cellStyle name="40% - Accent6 2 4 2 5 5" xfId="17757"/>
    <cellStyle name="40% - Accent6 2 4 2 5 5 2" xfId="35311"/>
    <cellStyle name="40% - Accent6 2 4 2 5 6" xfId="35312"/>
    <cellStyle name="40% - Accent6 2 4 2 6" xfId="5114"/>
    <cellStyle name="40% - Accent6 2 4 2 6 2" xfId="13788"/>
    <cellStyle name="40% - Accent6 2 4 2 6 2 2" xfId="35313"/>
    <cellStyle name="40% - Accent6 2 4 2 6 3" xfId="19571"/>
    <cellStyle name="40% - Accent6 2 4 2 6 3 2" xfId="35314"/>
    <cellStyle name="40% - Accent6 2 4 2 6 4" xfId="35315"/>
    <cellStyle name="40% - Accent6 2 4 2 7" xfId="8006"/>
    <cellStyle name="40% - Accent6 2 4 2 7 2" xfId="35316"/>
    <cellStyle name="40% - Accent6 2 4 2 8" xfId="3300"/>
    <cellStyle name="40% - Accent6 2 4 2 8 2" xfId="35317"/>
    <cellStyle name="40% - Accent6 2 4 2 9" xfId="10897"/>
    <cellStyle name="40% - Accent6 2 4 2 9 2" xfId="35318"/>
    <cellStyle name="40% - Accent6 2 4 3" xfId="486"/>
    <cellStyle name="40% - Accent6 2 4 3 2" xfId="2224"/>
    <cellStyle name="40% - Accent6 2 4 3 2 2" xfId="6819"/>
    <cellStyle name="40% - Accent6 2 4 3 2 2 2" xfId="15492"/>
    <cellStyle name="40% - Accent6 2 4 3 2 2 2 2" xfId="35319"/>
    <cellStyle name="40% - Accent6 2 4 3 2 2 3" xfId="21275"/>
    <cellStyle name="40% - Accent6 2 4 3 2 2 3 2" xfId="35320"/>
    <cellStyle name="40% - Accent6 2 4 3 2 2 4" xfId="35321"/>
    <cellStyle name="40% - Accent6 2 4 3 2 3" xfId="9710"/>
    <cellStyle name="40% - Accent6 2 4 3 2 3 2" xfId="35322"/>
    <cellStyle name="40% - Accent6 2 4 3 2 4" xfId="3927"/>
    <cellStyle name="40% - Accent6 2 4 3 2 4 2" xfId="35323"/>
    <cellStyle name="40% - Accent6 2 4 3 2 5" xfId="12601"/>
    <cellStyle name="40% - Accent6 2 4 3 2 5 2" xfId="35324"/>
    <cellStyle name="40% - Accent6 2 4 3 2 6" xfId="18384"/>
    <cellStyle name="40% - Accent6 2 4 3 2 6 2" xfId="35325"/>
    <cellStyle name="40% - Accent6 2 4 3 2 7" xfId="35326"/>
    <cellStyle name="40% - Accent6 2 4 3 3" xfId="1596"/>
    <cellStyle name="40% - Accent6 2 4 3 3 2" xfId="9082"/>
    <cellStyle name="40% - Accent6 2 4 3 3 2 2" xfId="14864"/>
    <cellStyle name="40% - Accent6 2 4 3 3 2 2 2" xfId="35327"/>
    <cellStyle name="40% - Accent6 2 4 3 3 2 3" xfId="20647"/>
    <cellStyle name="40% - Accent6 2 4 3 3 2 3 2" xfId="35328"/>
    <cellStyle name="40% - Accent6 2 4 3 3 2 4" xfId="35329"/>
    <cellStyle name="40% - Accent6 2 4 3 3 3" xfId="6191"/>
    <cellStyle name="40% - Accent6 2 4 3 3 3 2" xfId="35330"/>
    <cellStyle name="40% - Accent6 2 4 3 3 4" xfId="11973"/>
    <cellStyle name="40% - Accent6 2 4 3 3 4 2" xfId="35331"/>
    <cellStyle name="40% - Accent6 2 4 3 3 5" xfId="17756"/>
    <cellStyle name="40% - Accent6 2 4 3 3 5 2" xfId="35332"/>
    <cellStyle name="40% - Accent6 2 4 3 3 6" xfId="35333"/>
    <cellStyle name="40% - Accent6 2 4 3 4" xfId="5116"/>
    <cellStyle name="40% - Accent6 2 4 3 4 2" xfId="13790"/>
    <cellStyle name="40% - Accent6 2 4 3 4 2 2" xfId="35334"/>
    <cellStyle name="40% - Accent6 2 4 3 4 3" xfId="19573"/>
    <cellStyle name="40% - Accent6 2 4 3 4 3 2" xfId="35335"/>
    <cellStyle name="40% - Accent6 2 4 3 4 4" xfId="35336"/>
    <cellStyle name="40% - Accent6 2 4 3 5" xfId="8008"/>
    <cellStyle name="40% - Accent6 2 4 3 5 2" xfId="35337"/>
    <cellStyle name="40% - Accent6 2 4 3 6" xfId="3299"/>
    <cellStyle name="40% - Accent6 2 4 3 6 2" xfId="35338"/>
    <cellStyle name="40% - Accent6 2 4 3 7" xfId="10899"/>
    <cellStyle name="40% - Accent6 2 4 3 7 2" xfId="35339"/>
    <cellStyle name="40% - Accent6 2 4 3 8" xfId="16682"/>
    <cellStyle name="40% - Accent6 2 4 3 8 2" xfId="35340"/>
    <cellStyle name="40% - Accent6 2 4 3 9" xfId="35341"/>
    <cellStyle name="40% - Accent6 2 4 4" xfId="1105"/>
    <cellStyle name="40% - Accent6 2 4 4 2" xfId="2809"/>
    <cellStyle name="40% - Accent6 2 4 4 2 2" xfId="10295"/>
    <cellStyle name="40% - Accent6 2 4 4 2 2 2" xfId="16077"/>
    <cellStyle name="40% - Accent6 2 4 4 2 2 2 2" xfId="35342"/>
    <cellStyle name="40% - Accent6 2 4 4 2 2 3" xfId="21860"/>
    <cellStyle name="40% - Accent6 2 4 4 2 2 3 2" xfId="35343"/>
    <cellStyle name="40% - Accent6 2 4 4 2 2 4" xfId="35344"/>
    <cellStyle name="40% - Accent6 2 4 4 2 3" xfId="7404"/>
    <cellStyle name="40% - Accent6 2 4 4 2 3 2" xfId="35345"/>
    <cellStyle name="40% - Accent6 2 4 4 2 4" xfId="13186"/>
    <cellStyle name="40% - Accent6 2 4 4 2 4 2" xfId="35346"/>
    <cellStyle name="40% - Accent6 2 4 4 2 5" xfId="18969"/>
    <cellStyle name="40% - Accent6 2 4 4 2 5 2" xfId="35347"/>
    <cellStyle name="40% - Accent6 2 4 4 2 6" xfId="35348"/>
    <cellStyle name="40% - Accent6 2 4 4 3" xfId="5701"/>
    <cellStyle name="40% - Accent6 2 4 4 3 2" xfId="14375"/>
    <cellStyle name="40% - Accent6 2 4 4 3 2 2" xfId="35349"/>
    <cellStyle name="40% - Accent6 2 4 4 3 3" xfId="20158"/>
    <cellStyle name="40% - Accent6 2 4 4 3 3 2" xfId="35350"/>
    <cellStyle name="40% - Accent6 2 4 4 3 4" xfId="35351"/>
    <cellStyle name="40% - Accent6 2 4 4 4" xfId="8593"/>
    <cellStyle name="40% - Accent6 2 4 4 4 2" xfId="35352"/>
    <cellStyle name="40% - Accent6 2 4 4 5" xfId="4512"/>
    <cellStyle name="40% - Accent6 2 4 4 5 2" xfId="35353"/>
    <cellStyle name="40% - Accent6 2 4 4 6" xfId="11484"/>
    <cellStyle name="40% - Accent6 2 4 4 6 2" xfId="35354"/>
    <cellStyle name="40% - Accent6 2 4 4 7" xfId="17267"/>
    <cellStyle name="40% - Accent6 2 4 4 7 2" xfId="35355"/>
    <cellStyle name="40% - Accent6 2 4 4 8" xfId="35356"/>
    <cellStyle name="40% - Accent6 2 4 5" xfId="2221"/>
    <cellStyle name="40% - Accent6 2 4 5 2" xfId="6816"/>
    <cellStyle name="40% - Accent6 2 4 5 2 2" xfId="15489"/>
    <cellStyle name="40% - Accent6 2 4 5 2 2 2" xfId="35357"/>
    <cellStyle name="40% - Accent6 2 4 5 2 3" xfId="21272"/>
    <cellStyle name="40% - Accent6 2 4 5 2 3 2" xfId="35358"/>
    <cellStyle name="40% - Accent6 2 4 5 2 4" xfId="35359"/>
    <cellStyle name="40% - Accent6 2 4 5 3" xfId="9707"/>
    <cellStyle name="40% - Accent6 2 4 5 3 2" xfId="35360"/>
    <cellStyle name="40% - Accent6 2 4 5 4" xfId="3924"/>
    <cellStyle name="40% - Accent6 2 4 5 4 2" xfId="35361"/>
    <cellStyle name="40% - Accent6 2 4 5 5" xfId="12598"/>
    <cellStyle name="40% - Accent6 2 4 5 5 2" xfId="35362"/>
    <cellStyle name="40% - Accent6 2 4 5 6" xfId="18381"/>
    <cellStyle name="40% - Accent6 2 4 5 6 2" xfId="35363"/>
    <cellStyle name="40% - Accent6 2 4 5 7" xfId="35364"/>
    <cellStyle name="40% - Accent6 2 4 6" xfId="1326"/>
    <cellStyle name="40% - Accent6 2 4 6 2" xfId="8812"/>
    <cellStyle name="40% - Accent6 2 4 6 2 2" xfId="14594"/>
    <cellStyle name="40% - Accent6 2 4 6 2 2 2" xfId="35365"/>
    <cellStyle name="40% - Accent6 2 4 6 2 3" xfId="20377"/>
    <cellStyle name="40% - Accent6 2 4 6 2 3 2" xfId="35366"/>
    <cellStyle name="40% - Accent6 2 4 6 2 4" xfId="35367"/>
    <cellStyle name="40% - Accent6 2 4 6 3" xfId="5921"/>
    <cellStyle name="40% - Accent6 2 4 6 3 2" xfId="35368"/>
    <cellStyle name="40% - Accent6 2 4 6 4" xfId="11703"/>
    <cellStyle name="40% - Accent6 2 4 6 4 2" xfId="35369"/>
    <cellStyle name="40% - Accent6 2 4 6 5" xfId="17486"/>
    <cellStyle name="40% - Accent6 2 4 6 5 2" xfId="35370"/>
    <cellStyle name="40% - Accent6 2 4 6 6" xfId="35371"/>
    <cellStyle name="40% - Accent6 2 4 7" xfId="5113"/>
    <cellStyle name="40% - Accent6 2 4 7 2" xfId="13787"/>
    <cellStyle name="40% - Accent6 2 4 7 2 2" xfId="35372"/>
    <cellStyle name="40% - Accent6 2 4 7 3" xfId="19570"/>
    <cellStyle name="40% - Accent6 2 4 7 3 2" xfId="35373"/>
    <cellStyle name="40% - Accent6 2 4 7 4" xfId="35374"/>
    <cellStyle name="40% - Accent6 2 4 8" xfId="8005"/>
    <cellStyle name="40% - Accent6 2 4 8 2" xfId="35375"/>
    <cellStyle name="40% - Accent6 2 4 9" xfId="3029"/>
    <cellStyle name="40% - Accent6 2 4 9 2" xfId="35376"/>
    <cellStyle name="40% - Accent6 2 5" xfId="487"/>
    <cellStyle name="40% - Accent6 2 5 10" xfId="16683"/>
    <cellStyle name="40% - Accent6 2 5 10 2" xfId="35377"/>
    <cellStyle name="40% - Accent6 2 5 11" xfId="35378"/>
    <cellStyle name="40% - Accent6 2 5 2" xfId="488"/>
    <cellStyle name="40% - Accent6 2 5 2 2" xfId="2226"/>
    <cellStyle name="40% - Accent6 2 5 2 2 2" xfId="9712"/>
    <cellStyle name="40% - Accent6 2 5 2 2 2 2" xfId="15494"/>
    <cellStyle name="40% - Accent6 2 5 2 2 2 2 2" xfId="35379"/>
    <cellStyle name="40% - Accent6 2 5 2 2 2 3" xfId="21277"/>
    <cellStyle name="40% - Accent6 2 5 2 2 2 3 2" xfId="35380"/>
    <cellStyle name="40% - Accent6 2 5 2 2 2 4" xfId="35381"/>
    <cellStyle name="40% - Accent6 2 5 2 2 3" xfId="6821"/>
    <cellStyle name="40% - Accent6 2 5 2 2 3 2" xfId="35382"/>
    <cellStyle name="40% - Accent6 2 5 2 2 4" xfId="12603"/>
    <cellStyle name="40% - Accent6 2 5 2 2 4 2" xfId="35383"/>
    <cellStyle name="40% - Accent6 2 5 2 2 5" xfId="18386"/>
    <cellStyle name="40% - Accent6 2 5 2 2 5 2" xfId="35384"/>
    <cellStyle name="40% - Accent6 2 5 2 2 6" xfId="35385"/>
    <cellStyle name="40% - Accent6 2 5 2 3" xfId="5118"/>
    <cellStyle name="40% - Accent6 2 5 2 3 2" xfId="13792"/>
    <cellStyle name="40% - Accent6 2 5 2 3 2 2" xfId="35386"/>
    <cellStyle name="40% - Accent6 2 5 2 3 3" xfId="19575"/>
    <cellStyle name="40% - Accent6 2 5 2 3 3 2" xfId="35387"/>
    <cellStyle name="40% - Accent6 2 5 2 3 4" xfId="35388"/>
    <cellStyle name="40% - Accent6 2 5 2 4" xfId="8010"/>
    <cellStyle name="40% - Accent6 2 5 2 4 2" xfId="35389"/>
    <cellStyle name="40% - Accent6 2 5 2 5" xfId="3929"/>
    <cellStyle name="40% - Accent6 2 5 2 5 2" xfId="35390"/>
    <cellStyle name="40% - Accent6 2 5 2 6" xfId="10901"/>
    <cellStyle name="40% - Accent6 2 5 2 6 2" xfId="35391"/>
    <cellStyle name="40% - Accent6 2 5 2 7" xfId="16684"/>
    <cellStyle name="40% - Accent6 2 5 2 7 2" xfId="35392"/>
    <cellStyle name="40% - Accent6 2 5 2 8" xfId="35393"/>
    <cellStyle name="40% - Accent6 2 5 3" xfId="1107"/>
    <cellStyle name="40% - Accent6 2 5 3 2" xfId="2811"/>
    <cellStyle name="40% - Accent6 2 5 3 2 2" xfId="10297"/>
    <cellStyle name="40% - Accent6 2 5 3 2 2 2" xfId="16079"/>
    <cellStyle name="40% - Accent6 2 5 3 2 2 2 2" xfId="35394"/>
    <cellStyle name="40% - Accent6 2 5 3 2 2 3" xfId="21862"/>
    <cellStyle name="40% - Accent6 2 5 3 2 2 3 2" xfId="35395"/>
    <cellStyle name="40% - Accent6 2 5 3 2 2 4" xfId="35396"/>
    <cellStyle name="40% - Accent6 2 5 3 2 3" xfId="7406"/>
    <cellStyle name="40% - Accent6 2 5 3 2 3 2" xfId="35397"/>
    <cellStyle name="40% - Accent6 2 5 3 2 4" xfId="13188"/>
    <cellStyle name="40% - Accent6 2 5 3 2 4 2" xfId="35398"/>
    <cellStyle name="40% - Accent6 2 5 3 2 5" xfId="18971"/>
    <cellStyle name="40% - Accent6 2 5 3 2 5 2" xfId="35399"/>
    <cellStyle name="40% - Accent6 2 5 3 2 6" xfId="35400"/>
    <cellStyle name="40% - Accent6 2 5 3 3" xfId="5703"/>
    <cellStyle name="40% - Accent6 2 5 3 3 2" xfId="14377"/>
    <cellStyle name="40% - Accent6 2 5 3 3 2 2" xfId="35401"/>
    <cellStyle name="40% - Accent6 2 5 3 3 3" xfId="20160"/>
    <cellStyle name="40% - Accent6 2 5 3 3 3 2" xfId="35402"/>
    <cellStyle name="40% - Accent6 2 5 3 3 4" xfId="35403"/>
    <cellStyle name="40% - Accent6 2 5 3 4" xfId="8595"/>
    <cellStyle name="40% - Accent6 2 5 3 4 2" xfId="35404"/>
    <cellStyle name="40% - Accent6 2 5 3 5" xfId="4514"/>
    <cellStyle name="40% - Accent6 2 5 3 5 2" xfId="35405"/>
    <cellStyle name="40% - Accent6 2 5 3 6" xfId="11486"/>
    <cellStyle name="40% - Accent6 2 5 3 6 2" xfId="35406"/>
    <cellStyle name="40% - Accent6 2 5 3 7" xfId="17269"/>
    <cellStyle name="40% - Accent6 2 5 3 7 2" xfId="35407"/>
    <cellStyle name="40% - Accent6 2 5 3 8" xfId="35408"/>
    <cellStyle name="40% - Accent6 2 5 4" xfId="2225"/>
    <cellStyle name="40% - Accent6 2 5 4 2" xfId="6820"/>
    <cellStyle name="40% - Accent6 2 5 4 2 2" xfId="15493"/>
    <cellStyle name="40% - Accent6 2 5 4 2 2 2" xfId="35409"/>
    <cellStyle name="40% - Accent6 2 5 4 2 3" xfId="21276"/>
    <cellStyle name="40% - Accent6 2 5 4 2 3 2" xfId="35410"/>
    <cellStyle name="40% - Accent6 2 5 4 2 4" xfId="35411"/>
    <cellStyle name="40% - Accent6 2 5 4 3" xfId="9711"/>
    <cellStyle name="40% - Accent6 2 5 4 3 2" xfId="35412"/>
    <cellStyle name="40% - Accent6 2 5 4 4" xfId="3928"/>
    <cellStyle name="40% - Accent6 2 5 4 4 2" xfId="35413"/>
    <cellStyle name="40% - Accent6 2 5 4 5" xfId="12602"/>
    <cellStyle name="40% - Accent6 2 5 4 5 2" xfId="35414"/>
    <cellStyle name="40% - Accent6 2 5 4 6" xfId="18385"/>
    <cellStyle name="40% - Accent6 2 5 4 6 2" xfId="35415"/>
    <cellStyle name="40% - Accent6 2 5 4 7" xfId="35416"/>
    <cellStyle name="40% - Accent6 2 5 5" xfId="1598"/>
    <cellStyle name="40% - Accent6 2 5 5 2" xfId="9084"/>
    <cellStyle name="40% - Accent6 2 5 5 2 2" xfId="14866"/>
    <cellStyle name="40% - Accent6 2 5 5 2 2 2" xfId="35417"/>
    <cellStyle name="40% - Accent6 2 5 5 2 3" xfId="20649"/>
    <cellStyle name="40% - Accent6 2 5 5 2 3 2" xfId="35418"/>
    <cellStyle name="40% - Accent6 2 5 5 2 4" xfId="35419"/>
    <cellStyle name="40% - Accent6 2 5 5 3" xfId="6193"/>
    <cellStyle name="40% - Accent6 2 5 5 3 2" xfId="35420"/>
    <cellStyle name="40% - Accent6 2 5 5 4" xfId="11975"/>
    <cellStyle name="40% - Accent6 2 5 5 4 2" xfId="35421"/>
    <cellStyle name="40% - Accent6 2 5 5 5" xfId="17758"/>
    <cellStyle name="40% - Accent6 2 5 5 5 2" xfId="35422"/>
    <cellStyle name="40% - Accent6 2 5 5 6" xfId="35423"/>
    <cellStyle name="40% - Accent6 2 5 6" xfId="5117"/>
    <cellStyle name="40% - Accent6 2 5 6 2" xfId="13791"/>
    <cellStyle name="40% - Accent6 2 5 6 2 2" xfId="35424"/>
    <cellStyle name="40% - Accent6 2 5 6 3" xfId="19574"/>
    <cellStyle name="40% - Accent6 2 5 6 3 2" xfId="35425"/>
    <cellStyle name="40% - Accent6 2 5 6 4" xfId="35426"/>
    <cellStyle name="40% - Accent6 2 5 7" xfId="8009"/>
    <cellStyle name="40% - Accent6 2 5 7 2" xfId="35427"/>
    <cellStyle name="40% - Accent6 2 5 8" xfId="3301"/>
    <cellStyle name="40% - Accent6 2 5 8 2" xfId="35428"/>
    <cellStyle name="40% - Accent6 2 5 9" xfId="10900"/>
    <cellStyle name="40% - Accent6 2 5 9 2" xfId="35429"/>
    <cellStyle name="40% - Accent6 2 6" xfId="489"/>
    <cellStyle name="40% - Accent6 2 6 10" xfId="16685"/>
    <cellStyle name="40% - Accent6 2 6 10 2" xfId="35430"/>
    <cellStyle name="40% - Accent6 2 6 11" xfId="35431"/>
    <cellStyle name="40% - Accent6 2 6 2" xfId="490"/>
    <cellStyle name="40% - Accent6 2 6 2 2" xfId="2228"/>
    <cellStyle name="40% - Accent6 2 6 2 2 2" xfId="9714"/>
    <cellStyle name="40% - Accent6 2 6 2 2 2 2" xfId="15496"/>
    <cellStyle name="40% - Accent6 2 6 2 2 2 2 2" xfId="35432"/>
    <cellStyle name="40% - Accent6 2 6 2 2 2 3" xfId="21279"/>
    <cellStyle name="40% - Accent6 2 6 2 2 2 3 2" xfId="35433"/>
    <cellStyle name="40% - Accent6 2 6 2 2 2 4" xfId="35434"/>
    <cellStyle name="40% - Accent6 2 6 2 2 3" xfId="6823"/>
    <cellStyle name="40% - Accent6 2 6 2 2 3 2" xfId="35435"/>
    <cellStyle name="40% - Accent6 2 6 2 2 4" xfId="12605"/>
    <cellStyle name="40% - Accent6 2 6 2 2 4 2" xfId="35436"/>
    <cellStyle name="40% - Accent6 2 6 2 2 5" xfId="18388"/>
    <cellStyle name="40% - Accent6 2 6 2 2 5 2" xfId="35437"/>
    <cellStyle name="40% - Accent6 2 6 2 2 6" xfId="35438"/>
    <cellStyle name="40% - Accent6 2 6 2 3" xfId="5120"/>
    <cellStyle name="40% - Accent6 2 6 2 3 2" xfId="13794"/>
    <cellStyle name="40% - Accent6 2 6 2 3 2 2" xfId="35439"/>
    <cellStyle name="40% - Accent6 2 6 2 3 3" xfId="19577"/>
    <cellStyle name="40% - Accent6 2 6 2 3 3 2" xfId="35440"/>
    <cellStyle name="40% - Accent6 2 6 2 3 4" xfId="35441"/>
    <cellStyle name="40% - Accent6 2 6 2 4" xfId="8012"/>
    <cellStyle name="40% - Accent6 2 6 2 4 2" xfId="35442"/>
    <cellStyle name="40% - Accent6 2 6 2 5" xfId="3931"/>
    <cellStyle name="40% - Accent6 2 6 2 5 2" xfId="35443"/>
    <cellStyle name="40% - Accent6 2 6 2 6" xfId="10903"/>
    <cellStyle name="40% - Accent6 2 6 2 6 2" xfId="35444"/>
    <cellStyle name="40% - Accent6 2 6 2 7" xfId="16686"/>
    <cellStyle name="40% - Accent6 2 6 2 7 2" xfId="35445"/>
    <cellStyle name="40% - Accent6 2 6 2 8" xfId="35446"/>
    <cellStyle name="40% - Accent6 2 6 3" xfId="1108"/>
    <cellStyle name="40% - Accent6 2 6 3 2" xfId="2812"/>
    <cellStyle name="40% - Accent6 2 6 3 2 2" xfId="10298"/>
    <cellStyle name="40% - Accent6 2 6 3 2 2 2" xfId="16080"/>
    <cellStyle name="40% - Accent6 2 6 3 2 2 2 2" xfId="35447"/>
    <cellStyle name="40% - Accent6 2 6 3 2 2 3" xfId="21863"/>
    <cellStyle name="40% - Accent6 2 6 3 2 2 3 2" xfId="35448"/>
    <cellStyle name="40% - Accent6 2 6 3 2 2 4" xfId="35449"/>
    <cellStyle name="40% - Accent6 2 6 3 2 3" xfId="7407"/>
    <cellStyle name="40% - Accent6 2 6 3 2 3 2" xfId="35450"/>
    <cellStyle name="40% - Accent6 2 6 3 2 4" xfId="13189"/>
    <cellStyle name="40% - Accent6 2 6 3 2 4 2" xfId="35451"/>
    <cellStyle name="40% - Accent6 2 6 3 2 5" xfId="18972"/>
    <cellStyle name="40% - Accent6 2 6 3 2 5 2" xfId="35452"/>
    <cellStyle name="40% - Accent6 2 6 3 2 6" xfId="35453"/>
    <cellStyle name="40% - Accent6 2 6 3 3" xfId="5704"/>
    <cellStyle name="40% - Accent6 2 6 3 3 2" xfId="14378"/>
    <cellStyle name="40% - Accent6 2 6 3 3 2 2" xfId="35454"/>
    <cellStyle name="40% - Accent6 2 6 3 3 3" xfId="20161"/>
    <cellStyle name="40% - Accent6 2 6 3 3 3 2" xfId="35455"/>
    <cellStyle name="40% - Accent6 2 6 3 3 4" xfId="35456"/>
    <cellStyle name="40% - Accent6 2 6 3 4" xfId="8596"/>
    <cellStyle name="40% - Accent6 2 6 3 4 2" xfId="35457"/>
    <cellStyle name="40% - Accent6 2 6 3 5" xfId="4515"/>
    <cellStyle name="40% - Accent6 2 6 3 5 2" xfId="35458"/>
    <cellStyle name="40% - Accent6 2 6 3 6" xfId="11487"/>
    <cellStyle name="40% - Accent6 2 6 3 6 2" xfId="35459"/>
    <cellStyle name="40% - Accent6 2 6 3 7" xfId="17270"/>
    <cellStyle name="40% - Accent6 2 6 3 7 2" xfId="35460"/>
    <cellStyle name="40% - Accent6 2 6 3 8" xfId="35461"/>
    <cellStyle name="40% - Accent6 2 6 4" xfId="2227"/>
    <cellStyle name="40% - Accent6 2 6 4 2" xfId="6822"/>
    <cellStyle name="40% - Accent6 2 6 4 2 2" xfId="15495"/>
    <cellStyle name="40% - Accent6 2 6 4 2 2 2" xfId="35462"/>
    <cellStyle name="40% - Accent6 2 6 4 2 3" xfId="21278"/>
    <cellStyle name="40% - Accent6 2 6 4 2 3 2" xfId="35463"/>
    <cellStyle name="40% - Accent6 2 6 4 2 4" xfId="35464"/>
    <cellStyle name="40% - Accent6 2 6 4 3" xfId="9713"/>
    <cellStyle name="40% - Accent6 2 6 4 3 2" xfId="35465"/>
    <cellStyle name="40% - Accent6 2 6 4 4" xfId="3930"/>
    <cellStyle name="40% - Accent6 2 6 4 4 2" xfId="35466"/>
    <cellStyle name="40% - Accent6 2 6 4 5" xfId="12604"/>
    <cellStyle name="40% - Accent6 2 6 4 5 2" xfId="35467"/>
    <cellStyle name="40% - Accent6 2 6 4 6" xfId="18387"/>
    <cellStyle name="40% - Accent6 2 6 4 6 2" xfId="35468"/>
    <cellStyle name="40% - Accent6 2 6 4 7" xfId="35469"/>
    <cellStyle name="40% - Accent6 2 6 5" xfId="1599"/>
    <cellStyle name="40% - Accent6 2 6 5 2" xfId="9085"/>
    <cellStyle name="40% - Accent6 2 6 5 2 2" xfId="14867"/>
    <cellStyle name="40% - Accent6 2 6 5 2 2 2" xfId="35470"/>
    <cellStyle name="40% - Accent6 2 6 5 2 3" xfId="20650"/>
    <cellStyle name="40% - Accent6 2 6 5 2 3 2" xfId="35471"/>
    <cellStyle name="40% - Accent6 2 6 5 2 4" xfId="35472"/>
    <cellStyle name="40% - Accent6 2 6 5 3" xfId="6194"/>
    <cellStyle name="40% - Accent6 2 6 5 3 2" xfId="35473"/>
    <cellStyle name="40% - Accent6 2 6 5 4" xfId="11976"/>
    <cellStyle name="40% - Accent6 2 6 5 4 2" xfId="35474"/>
    <cellStyle name="40% - Accent6 2 6 5 5" xfId="17759"/>
    <cellStyle name="40% - Accent6 2 6 5 5 2" xfId="35475"/>
    <cellStyle name="40% - Accent6 2 6 5 6" xfId="35476"/>
    <cellStyle name="40% - Accent6 2 6 6" xfId="5119"/>
    <cellStyle name="40% - Accent6 2 6 6 2" xfId="13793"/>
    <cellStyle name="40% - Accent6 2 6 6 2 2" xfId="35477"/>
    <cellStyle name="40% - Accent6 2 6 6 3" xfId="19576"/>
    <cellStyle name="40% - Accent6 2 6 6 3 2" xfId="35478"/>
    <cellStyle name="40% - Accent6 2 6 6 4" xfId="35479"/>
    <cellStyle name="40% - Accent6 2 6 7" xfId="8011"/>
    <cellStyle name="40% - Accent6 2 6 7 2" xfId="35480"/>
    <cellStyle name="40% - Accent6 2 6 8" xfId="3302"/>
    <cellStyle name="40% - Accent6 2 6 8 2" xfId="35481"/>
    <cellStyle name="40% - Accent6 2 6 9" xfId="10902"/>
    <cellStyle name="40% - Accent6 2 6 9 2" xfId="35482"/>
    <cellStyle name="40% - Accent6 2 7" xfId="491"/>
    <cellStyle name="40% - Accent6 2 7 2" xfId="2229"/>
    <cellStyle name="40% - Accent6 2 7 2 2" xfId="6824"/>
    <cellStyle name="40% - Accent6 2 7 2 2 2" xfId="15497"/>
    <cellStyle name="40% - Accent6 2 7 2 2 2 2" xfId="35483"/>
    <cellStyle name="40% - Accent6 2 7 2 2 3" xfId="21280"/>
    <cellStyle name="40% - Accent6 2 7 2 2 3 2" xfId="35484"/>
    <cellStyle name="40% - Accent6 2 7 2 2 4" xfId="35485"/>
    <cellStyle name="40% - Accent6 2 7 2 3" xfId="9715"/>
    <cellStyle name="40% - Accent6 2 7 2 3 2" xfId="35486"/>
    <cellStyle name="40% - Accent6 2 7 2 4" xfId="3932"/>
    <cellStyle name="40% - Accent6 2 7 2 4 2" xfId="35487"/>
    <cellStyle name="40% - Accent6 2 7 2 5" xfId="12606"/>
    <cellStyle name="40% - Accent6 2 7 2 5 2" xfId="35488"/>
    <cellStyle name="40% - Accent6 2 7 2 6" xfId="18389"/>
    <cellStyle name="40% - Accent6 2 7 2 6 2" xfId="35489"/>
    <cellStyle name="40% - Accent6 2 7 2 7" xfId="35490"/>
    <cellStyle name="40% - Accent6 2 7 3" xfId="1580"/>
    <cellStyle name="40% - Accent6 2 7 3 2" xfId="9066"/>
    <cellStyle name="40% - Accent6 2 7 3 2 2" xfId="14848"/>
    <cellStyle name="40% - Accent6 2 7 3 2 2 2" xfId="35491"/>
    <cellStyle name="40% - Accent6 2 7 3 2 3" xfId="20631"/>
    <cellStyle name="40% - Accent6 2 7 3 2 3 2" xfId="35492"/>
    <cellStyle name="40% - Accent6 2 7 3 2 4" xfId="35493"/>
    <cellStyle name="40% - Accent6 2 7 3 3" xfId="6175"/>
    <cellStyle name="40% - Accent6 2 7 3 3 2" xfId="35494"/>
    <cellStyle name="40% - Accent6 2 7 3 4" xfId="11957"/>
    <cellStyle name="40% - Accent6 2 7 3 4 2" xfId="35495"/>
    <cellStyle name="40% - Accent6 2 7 3 5" xfId="17740"/>
    <cellStyle name="40% - Accent6 2 7 3 5 2" xfId="35496"/>
    <cellStyle name="40% - Accent6 2 7 3 6" xfId="35497"/>
    <cellStyle name="40% - Accent6 2 7 4" xfId="5121"/>
    <cellStyle name="40% - Accent6 2 7 4 2" xfId="13795"/>
    <cellStyle name="40% - Accent6 2 7 4 2 2" xfId="35498"/>
    <cellStyle name="40% - Accent6 2 7 4 3" xfId="19578"/>
    <cellStyle name="40% - Accent6 2 7 4 3 2" xfId="35499"/>
    <cellStyle name="40% - Accent6 2 7 4 4" xfId="35500"/>
    <cellStyle name="40% - Accent6 2 7 5" xfId="8013"/>
    <cellStyle name="40% - Accent6 2 7 5 2" xfId="35501"/>
    <cellStyle name="40% - Accent6 2 7 6" xfId="3283"/>
    <cellStyle name="40% - Accent6 2 7 6 2" xfId="35502"/>
    <cellStyle name="40% - Accent6 2 7 7" xfId="10904"/>
    <cellStyle name="40% - Accent6 2 7 7 2" xfId="35503"/>
    <cellStyle name="40% - Accent6 2 7 8" xfId="16687"/>
    <cellStyle name="40% - Accent6 2 7 8 2" xfId="35504"/>
    <cellStyle name="40% - Accent6 2 7 9" xfId="35505"/>
    <cellStyle name="40% - Accent6 2 8" xfId="854"/>
    <cellStyle name="40% - Accent6 2 8 2" xfId="2560"/>
    <cellStyle name="40% - Accent6 2 8 2 2" xfId="10046"/>
    <cellStyle name="40% - Accent6 2 8 2 2 2" xfId="15828"/>
    <cellStyle name="40% - Accent6 2 8 2 2 2 2" xfId="35506"/>
    <cellStyle name="40% - Accent6 2 8 2 2 3" xfId="21611"/>
    <cellStyle name="40% - Accent6 2 8 2 2 3 2" xfId="35507"/>
    <cellStyle name="40% - Accent6 2 8 2 2 4" xfId="35508"/>
    <cellStyle name="40% - Accent6 2 8 2 3" xfId="7155"/>
    <cellStyle name="40% - Accent6 2 8 2 3 2" xfId="35509"/>
    <cellStyle name="40% - Accent6 2 8 2 4" xfId="12937"/>
    <cellStyle name="40% - Accent6 2 8 2 4 2" xfId="35510"/>
    <cellStyle name="40% - Accent6 2 8 2 5" xfId="18720"/>
    <cellStyle name="40% - Accent6 2 8 2 5 2" xfId="35511"/>
    <cellStyle name="40% - Accent6 2 8 2 6" xfId="35512"/>
    <cellStyle name="40% - Accent6 2 8 3" xfId="5452"/>
    <cellStyle name="40% - Accent6 2 8 3 2" xfId="14126"/>
    <cellStyle name="40% - Accent6 2 8 3 2 2" xfId="35513"/>
    <cellStyle name="40% - Accent6 2 8 3 3" xfId="19909"/>
    <cellStyle name="40% - Accent6 2 8 3 3 2" xfId="35514"/>
    <cellStyle name="40% - Accent6 2 8 3 4" xfId="35515"/>
    <cellStyle name="40% - Accent6 2 8 4" xfId="8344"/>
    <cellStyle name="40% - Accent6 2 8 4 2" xfId="35516"/>
    <cellStyle name="40% - Accent6 2 8 5" xfId="4263"/>
    <cellStyle name="40% - Accent6 2 8 5 2" xfId="35517"/>
    <cellStyle name="40% - Accent6 2 8 6" xfId="11235"/>
    <cellStyle name="40% - Accent6 2 8 6 2" xfId="35518"/>
    <cellStyle name="40% - Accent6 2 8 7" xfId="17018"/>
    <cellStyle name="40% - Accent6 2 8 7 2" xfId="35519"/>
    <cellStyle name="40% - Accent6 2 8 8" xfId="35520"/>
    <cellStyle name="40% - Accent6 2 9" xfId="2190"/>
    <cellStyle name="40% - Accent6 2 9 2" xfId="6785"/>
    <cellStyle name="40% - Accent6 2 9 2 2" xfId="15458"/>
    <cellStyle name="40% - Accent6 2 9 2 2 2" xfId="35521"/>
    <cellStyle name="40% - Accent6 2 9 2 3" xfId="21241"/>
    <cellStyle name="40% - Accent6 2 9 2 3 2" xfId="35522"/>
    <cellStyle name="40% - Accent6 2 9 2 4" xfId="35523"/>
    <cellStyle name="40% - Accent6 2 9 3" xfId="9676"/>
    <cellStyle name="40% - Accent6 2 9 3 2" xfId="35524"/>
    <cellStyle name="40% - Accent6 2 9 4" xfId="3893"/>
    <cellStyle name="40% - Accent6 2 9 4 2" xfId="35525"/>
    <cellStyle name="40% - Accent6 2 9 5" xfId="12567"/>
    <cellStyle name="40% - Accent6 2 9 5 2" xfId="35526"/>
    <cellStyle name="40% - Accent6 2 9 6" xfId="18350"/>
    <cellStyle name="40% - Accent6 2 9 6 2" xfId="35527"/>
    <cellStyle name="40% - Accent6 2 9 7" xfId="35528"/>
    <cellStyle name="40% - Accent6 3" xfId="1273"/>
    <cellStyle name="40% - Accent6 3 2" xfId="5869"/>
    <cellStyle name="40% - Accent6 3 2 2" xfId="14542"/>
    <cellStyle name="40% - Accent6 3 2 2 2" xfId="35529"/>
    <cellStyle name="40% - Accent6 3 2 3" xfId="20325"/>
    <cellStyle name="40% - Accent6 3 2 3 2" xfId="35530"/>
    <cellStyle name="40% - Accent6 3 2 4" xfId="35531"/>
    <cellStyle name="40% - Accent6 3 3" xfId="8760"/>
    <cellStyle name="40% - Accent6 3 3 2" xfId="35532"/>
    <cellStyle name="40% - Accent6 3 4" xfId="2977"/>
    <cellStyle name="40% - Accent6 3 4 2" xfId="35533"/>
    <cellStyle name="40% - Accent6 3 5" xfId="11651"/>
    <cellStyle name="40% - Accent6 3 5 2" xfId="35534"/>
    <cellStyle name="40% - Accent6 3 6" xfId="17434"/>
    <cellStyle name="40% - Accent6 3 6 2" xfId="35535"/>
    <cellStyle name="40% - Accent6 3 7" xfId="35536"/>
    <cellStyle name="40% - Accent6 4" xfId="2541"/>
    <cellStyle name="40% - Accent6 4 2" xfId="7136"/>
    <cellStyle name="40% - Accent6 4 2 2" xfId="15809"/>
    <cellStyle name="40% - Accent6 4 2 2 2" xfId="35537"/>
    <cellStyle name="40% - Accent6 4 2 3" xfId="21592"/>
    <cellStyle name="40% - Accent6 4 2 3 2" xfId="35538"/>
    <cellStyle name="40% - Accent6 4 2 4" xfId="35539"/>
    <cellStyle name="40% - Accent6 4 3" xfId="10027"/>
    <cellStyle name="40% - Accent6 4 3 2" xfId="35540"/>
    <cellStyle name="40% - Accent6 4 4" xfId="4244"/>
    <cellStyle name="40% - Accent6 4 4 2" xfId="35541"/>
    <cellStyle name="40% - Accent6 4 5" xfId="12918"/>
    <cellStyle name="40% - Accent6 4 5 2" xfId="35542"/>
    <cellStyle name="40% - Accent6 4 6" xfId="18701"/>
    <cellStyle name="40% - Accent6 4 6 2" xfId="35543"/>
    <cellStyle name="40% - Accent6 4 7" xfId="35544"/>
    <cellStyle name="40% - Accent6 5" xfId="1243"/>
    <cellStyle name="40% - Accent6 5 2" xfId="8730"/>
    <cellStyle name="40% - Accent6 5 2 2" xfId="14512"/>
    <cellStyle name="40% - Accent6 5 2 2 2" xfId="35545"/>
    <cellStyle name="40% - Accent6 5 2 3" xfId="20295"/>
    <cellStyle name="40% - Accent6 5 2 3 2" xfId="35546"/>
    <cellStyle name="40% - Accent6 5 2 4" xfId="35547"/>
    <cellStyle name="40% - Accent6 5 3" xfId="5839"/>
    <cellStyle name="40% - Accent6 5 3 2" xfId="35548"/>
    <cellStyle name="40% - Accent6 5 4" xfId="11621"/>
    <cellStyle name="40% - Accent6 5 4 2" xfId="35549"/>
    <cellStyle name="40% - Accent6 5 5" xfId="17404"/>
    <cellStyle name="40% - Accent6 5 5 2" xfId="35550"/>
    <cellStyle name="40% - Accent6 5 6" xfId="35551"/>
    <cellStyle name="40% - Accent6 6" xfId="5433"/>
    <cellStyle name="40% - Accent6 6 2" xfId="14107"/>
    <cellStyle name="40% - Accent6 6 2 2" xfId="35552"/>
    <cellStyle name="40% - Accent6 6 3" xfId="19890"/>
    <cellStyle name="40% - Accent6 6 3 2" xfId="35553"/>
    <cellStyle name="40% - Accent6 6 4" xfId="35554"/>
    <cellStyle name="40% - Accent6 7" xfId="8325"/>
    <cellStyle name="40% - Accent6 7 2" xfId="35555"/>
    <cellStyle name="40% - Accent6 8" xfId="2947"/>
    <cellStyle name="40% - Accent6 8 2" xfId="35556"/>
    <cellStyle name="40% - Accent6 9" xfId="11216"/>
    <cellStyle name="40% - Accent6 9 2" xfId="35557"/>
    <cellStyle name="60% - Accent1" xfId="814" builtinId="32" customBuiltin="1"/>
    <cellStyle name="60% - Accent2" xfId="818" builtinId="36" customBuiltin="1"/>
    <cellStyle name="60% - Accent3" xfId="822" builtinId="40" customBuiltin="1"/>
    <cellStyle name="60% - Accent4" xfId="826" builtinId="44" customBuiltin="1"/>
    <cellStyle name="60% - Accent5" xfId="830" builtinId="48" customBuiltin="1"/>
    <cellStyle name="60% - Accent6" xfId="834" builtinId="52" customBuiltin="1"/>
    <cellStyle name="Accent1" xfId="811" builtinId="29" customBuiltin="1"/>
    <cellStyle name="Accent2" xfId="815" builtinId="33" customBuiltin="1"/>
    <cellStyle name="Accent3" xfId="819" builtinId="37" customBuiltin="1"/>
    <cellStyle name="Accent4" xfId="823" builtinId="41" customBuiltin="1"/>
    <cellStyle name="Accent5" xfId="827" builtinId="45" customBuiltin="1"/>
    <cellStyle name="Accent6" xfId="831" builtinId="49" customBuiltin="1"/>
    <cellStyle name="Bad" xfId="801" builtinId="27" customBuiltin="1"/>
    <cellStyle name="Calculation" xfId="805" builtinId="22" customBuiltin="1"/>
    <cellStyle name="Check Cell" xfId="807" builtinId="23" customBuiltin="1"/>
    <cellStyle name="Comma" xfId="16203" builtinId="3"/>
    <cellStyle name="Comma 2" xfId="3"/>
    <cellStyle name="Comma 2 2" xfId="1275"/>
    <cellStyle name="Comma 2 2 2" xfId="5871"/>
    <cellStyle name="Comma 2 2 2 2" xfId="14544"/>
    <cellStyle name="Comma 2 2 2 2 2" xfId="35558"/>
    <cellStyle name="Comma 2 2 2 3" xfId="20327"/>
    <cellStyle name="Comma 2 2 2 3 2" xfId="35559"/>
    <cellStyle name="Comma 2 2 2 4" xfId="35560"/>
    <cellStyle name="Comma 2 2 3" xfId="8762"/>
    <cellStyle name="Comma 2 2 3 2" xfId="35561"/>
    <cellStyle name="Comma 2 2 4" xfId="2979"/>
    <cellStyle name="Comma 2 2 4 2" xfId="35562"/>
    <cellStyle name="Comma 2 2 5" xfId="11653"/>
    <cellStyle name="Comma 2 2 5 2" xfId="35563"/>
    <cellStyle name="Comma 2 2 6" xfId="17436"/>
    <cellStyle name="Comma 2 2 6 2" xfId="35564"/>
    <cellStyle name="Comma 2 2 7" xfId="35565"/>
    <cellStyle name="Comma 2 3" xfId="1277"/>
    <cellStyle name="Comma 2 4" xfId="1245"/>
    <cellStyle name="Comma 2 4 2" xfId="8732"/>
    <cellStyle name="Comma 2 4 2 2" xfId="14514"/>
    <cellStyle name="Comma 2 4 2 2 2" xfId="35566"/>
    <cellStyle name="Comma 2 4 2 3" xfId="20297"/>
    <cellStyle name="Comma 2 4 2 3 2" xfId="35567"/>
    <cellStyle name="Comma 2 4 2 4" xfId="35568"/>
    <cellStyle name="Comma 2 4 3" xfId="5841"/>
    <cellStyle name="Comma 2 4 3 2" xfId="35569"/>
    <cellStyle name="Comma 2 4 4" xfId="11623"/>
    <cellStyle name="Comma 2 4 4 2" xfId="35570"/>
    <cellStyle name="Comma 2 4 5" xfId="17406"/>
    <cellStyle name="Comma 2 4 5 2" xfId="35571"/>
    <cellStyle name="Comma 2 4 6" xfId="35572"/>
    <cellStyle name="Comma 2 5" xfId="2949"/>
    <cellStyle name="Comma 2 5 2" xfId="35573"/>
    <cellStyle name="Comma 3" xfId="10"/>
    <cellStyle name="Comma 3 10" xfId="1748"/>
    <cellStyle name="Comma 3 10 2" xfId="6343"/>
    <cellStyle name="Comma 3 10 2 2" xfId="15016"/>
    <cellStyle name="Comma 3 10 2 2 2" xfId="35574"/>
    <cellStyle name="Comma 3 10 2 3" xfId="20799"/>
    <cellStyle name="Comma 3 10 2 3 2" xfId="35575"/>
    <cellStyle name="Comma 3 10 2 4" xfId="35576"/>
    <cellStyle name="Comma 3 10 3" xfId="9234"/>
    <cellStyle name="Comma 3 10 3 2" xfId="35577"/>
    <cellStyle name="Comma 3 10 4" xfId="3451"/>
    <cellStyle name="Comma 3 10 4 2" xfId="35578"/>
    <cellStyle name="Comma 3 10 5" xfId="12125"/>
    <cellStyle name="Comma 3 10 5 2" xfId="35579"/>
    <cellStyle name="Comma 3 10 6" xfId="17908"/>
    <cellStyle name="Comma 3 10 6 2" xfId="35580"/>
    <cellStyle name="Comma 3 10 7" xfId="35581"/>
    <cellStyle name="Comma 3 11" xfId="1260"/>
    <cellStyle name="Comma 3 11 2" xfId="8747"/>
    <cellStyle name="Comma 3 11 2 2" xfId="14529"/>
    <cellStyle name="Comma 3 11 2 2 2" xfId="35582"/>
    <cellStyle name="Comma 3 11 2 3" xfId="20312"/>
    <cellStyle name="Comma 3 11 2 3 2" xfId="35583"/>
    <cellStyle name="Comma 3 11 2 4" xfId="35584"/>
    <cellStyle name="Comma 3 11 3" xfId="5856"/>
    <cellStyle name="Comma 3 11 3 2" xfId="35585"/>
    <cellStyle name="Comma 3 11 4" xfId="11638"/>
    <cellStyle name="Comma 3 11 4 2" xfId="35586"/>
    <cellStyle name="Comma 3 11 5" xfId="17421"/>
    <cellStyle name="Comma 3 11 5 2" xfId="35587"/>
    <cellStyle name="Comma 3 11 6" xfId="35588"/>
    <cellStyle name="Comma 3 12" xfId="4640"/>
    <cellStyle name="Comma 3 12 2" xfId="13314"/>
    <cellStyle name="Comma 3 12 2 2" xfId="35589"/>
    <cellStyle name="Comma 3 12 3" xfId="19097"/>
    <cellStyle name="Comma 3 12 3 2" xfId="35590"/>
    <cellStyle name="Comma 3 12 4" xfId="35591"/>
    <cellStyle name="Comma 3 13" xfId="7532"/>
    <cellStyle name="Comma 3 13 2" xfId="35592"/>
    <cellStyle name="Comma 3 14" xfId="2964"/>
    <cellStyle name="Comma 3 14 2" xfId="35593"/>
    <cellStyle name="Comma 3 15" xfId="10423"/>
    <cellStyle name="Comma 3 15 2" xfId="35594"/>
    <cellStyle name="Comma 3 16" xfId="16206"/>
    <cellStyle name="Comma 3 16 2" xfId="35595"/>
    <cellStyle name="Comma 3 17" xfId="35596"/>
    <cellStyle name="Comma 3 2" xfId="492"/>
    <cellStyle name="Comma 3 2 10" xfId="5122"/>
    <cellStyle name="Comma 3 2 10 2" xfId="13796"/>
    <cellStyle name="Comma 3 2 10 2 2" xfId="35597"/>
    <cellStyle name="Comma 3 2 10 3" xfId="19579"/>
    <cellStyle name="Comma 3 2 10 3 2" xfId="35598"/>
    <cellStyle name="Comma 3 2 10 4" xfId="35599"/>
    <cellStyle name="Comma 3 2 11" xfId="8014"/>
    <cellStyle name="Comma 3 2 11 2" xfId="35600"/>
    <cellStyle name="Comma 3 2 12" xfId="3033"/>
    <cellStyle name="Comma 3 2 12 2" xfId="35601"/>
    <cellStyle name="Comma 3 2 13" xfId="10905"/>
    <cellStyle name="Comma 3 2 13 2" xfId="35602"/>
    <cellStyle name="Comma 3 2 14" xfId="16688"/>
    <cellStyle name="Comma 3 2 14 2" xfId="35603"/>
    <cellStyle name="Comma 3 2 15" xfId="35604"/>
    <cellStyle name="Comma 3 2 2" xfId="493"/>
    <cellStyle name="Comma 3 2 2 10" xfId="8015"/>
    <cellStyle name="Comma 3 2 2 10 2" xfId="35605"/>
    <cellStyle name="Comma 3 2 2 11" xfId="3034"/>
    <cellStyle name="Comma 3 2 2 11 2" xfId="35606"/>
    <cellStyle name="Comma 3 2 2 12" xfId="10906"/>
    <cellStyle name="Comma 3 2 2 12 2" xfId="35607"/>
    <cellStyle name="Comma 3 2 2 13" xfId="16689"/>
    <cellStyle name="Comma 3 2 2 13 2" xfId="35608"/>
    <cellStyle name="Comma 3 2 2 14" xfId="35609"/>
    <cellStyle name="Comma 3 2 2 2" xfId="494"/>
    <cellStyle name="Comma 3 2 2 2 10" xfId="10907"/>
    <cellStyle name="Comma 3 2 2 2 10 2" xfId="35610"/>
    <cellStyle name="Comma 3 2 2 2 11" xfId="16690"/>
    <cellStyle name="Comma 3 2 2 2 11 2" xfId="35611"/>
    <cellStyle name="Comma 3 2 2 2 12" xfId="35612"/>
    <cellStyle name="Comma 3 2 2 2 2" xfId="495"/>
    <cellStyle name="Comma 3 2 2 2 2 10" xfId="16691"/>
    <cellStyle name="Comma 3 2 2 2 2 10 2" xfId="35613"/>
    <cellStyle name="Comma 3 2 2 2 2 11" xfId="35614"/>
    <cellStyle name="Comma 3 2 2 2 2 2" xfId="496"/>
    <cellStyle name="Comma 3 2 2 2 2 2 2" xfId="2234"/>
    <cellStyle name="Comma 3 2 2 2 2 2 2 2" xfId="9720"/>
    <cellStyle name="Comma 3 2 2 2 2 2 2 2 2" xfId="15502"/>
    <cellStyle name="Comma 3 2 2 2 2 2 2 2 2 2" xfId="35615"/>
    <cellStyle name="Comma 3 2 2 2 2 2 2 2 3" xfId="21285"/>
    <cellStyle name="Comma 3 2 2 2 2 2 2 2 3 2" xfId="35616"/>
    <cellStyle name="Comma 3 2 2 2 2 2 2 2 4" xfId="35617"/>
    <cellStyle name="Comma 3 2 2 2 2 2 2 3" xfId="6829"/>
    <cellStyle name="Comma 3 2 2 2 2 2 2 3 2" xfId="35618"/>
    <cellStyle name="Comma 3 2 2 2 2 2 2 4" xfId="12611"/>
    <cellStyle name="Comma 3 2 2 2 2 2 2 4 2" xfId="35619"/>
    <cellStyle name="Comma 3 2 2 2 2 2 2 5" xfId="18394"/>
    <cellStyle name="Comma 3 2 2 2 2 2 2 5 2" xfId="35620"/>
    <cellStyle name="Comma 3 2 2 2 2 2 2 6" xfId="35621"/>
    <cellStyle name="Comma 3 2 2 2 2 2 3" xfId="5126"/>
    <cellStyle name="Comma 3 2 2 2 2 2 3 2" xfId="13800"/>
    <cellStyle name="Comma 3 2 2 2 2 2 3 2 2" xfId="35622"/>
    <cellStyle name="Comma 3 2 2 2 2 2 3 3" xfId="19583"/>
    <cellStyle name="Comma 3 2 2 2 2 2 3 3 2" xfId="35623"/>
    <cellStyle name="Comma 3 2 2 2 2 2 3 4" xfId="35624"/>
    <cellStyle name="Comma 3 2 2 2 2 2 4" xfId="8018"/>
    <cellStyle name="Comma 3 2 2 2 2 2 4 2" xfId="35625"/>
    <cellStyle name="Comma 3 2 2 2 2 2 5" xfId="3937"/>
    <cellStyle name="Comma 3 2 2 2 2 2 5 2" xfId="35626"/>
    <cellStyle name="Comma 3 2 2 2 2 2 6" xfId="10909"/>
    <cellStyle name="Comma 3 2 2 2 2 2 6 2" xfId="35627"/>
    <cellStyle name="Comma 3 2 2 2 2 2 7" xfId="16692"/>
    <cellStyle name="Comma 3 2 2 2 2 2 7 2" xfId="35628"/>
    <cellStyle name="Comma 3 2 2 2 2 2 8" xfId="35629"/>
    <cellStyle name="Comma 3 2 2 2 2 3" xfId="1110"/>
    <cellStyle name="Comma 3 2 2 2 2 3 2" xfId="2814"/>
    <cellStyle name="Comma 3 2 2 2 2 3 2 2" xfId="10300"/>
    <cellStyle name="Comma 3 2 2 2 2 3 2 2 2" xfId="16082"/>
    <cellStyle name="Comma 3 2 2 2 2 3 2 2 2 2" xfId="35630"/>
    <cellStyle name="Comma 3 2 2 2 2 3 2 2 3" xfId="21865"/>
    <cellStyle name="Comma 3 2 2 2 2 3 2 2 3 2" xfId="35631"/>
    <cellStyle name="Comma 3 2 2 2 2 3 2 2 4" xfId="35632"/>
    <cellStyle name="Comma 3 2 2 2 2 3 2 3" xfId="7409"/>
    <cellStyle name="Comma 3 2 2 2 2 3 2 3 2" xfId="35633"/>
    <cellStyle name="Comma 3 2 2 2 2 3 2 4" xfId="13191"/>
    <cellStyle name="Comma 3 2 2 2 2 3 2 4 2" xfId="35634"/>
    <cellStyle name="Comma 3 2 2 2 2 3 2 5" xfId="18974"/>
    <cellStyle name="Comma 3 2 2 2 2 3 2 5 2" xfId="35635"/>
    <cellStyle name="Comma 3 2 2 2 2 3 2 6" xfId="35636"/>
    <cellStyle name="Comma 3 2 2 2 2 3 3" xfId="5706"/>
    <cellStyle name="Comma 3 2 2 2 2 3 3 2" xfId="14380"/>
    <cellStyle name="Comma 3 2 2 2 2 3 3 2 2" xfId="35637"/>
    <cellStyle name="Comma 3 2 2 2 2 3 3 3" xfId="20163"/>
    <cellStyle name="Comma 3 2 2 2 2 3 3 3 2" xfId="35638"/>
    <cellStyle name="Comma 3 2 2 2 2 3 3 4" xfId="35639"/>
    <cellStyle name="Comma 3 2 2 2 2 3 4" xfId="8598"/>
    <cellStyle name="Comma 3 2 2 2 2 3 4 2" xfId="35640"/>
    <cellStyle name="Comma 3 2 2 2 2 3 5" xfId="4517"/>
    <cellStyle name="Comma 3 2 2 2 2 3 5 2" xfId="35641"/>
    <cellStyle name="Comma 3 2 2 2 2 3 6" xfId="11489"/>
    <cellStyle name="Comma 3 2 2 2 2 3 6 2" xfId="35642"/>
    <cellStyle name="Comma 3 2 2 2 2 3 7" xfId="17272"/>
    <cellStyle name="Comma 3 2 2 2 2 3 7 2" xfId="35643"/>
    <cellStyle name="Comma 3 2 2 2 2 3 8" xfId="35644"/>
    <cellStyle name="Comma 3 2 2 2 2 4" xfId="2233"/>
    <cellStyle name="Comma 3 2 2 2 2 4 2" xfId="6828"/>
    <cellStyle name="Comma 3 2 2 2 2 4 2 2" xfId="15501"/>
    <cellStyle name="Comma 3 2 2 2 2 4 2 2 2" xfId="35645"/>
    <cellStyle name="Comma 3 2 2 2 2 4 2 3" xfId="21284"/>
    <cellStyle name="Comma 3 2 2 2 2 4 2 3 2" xfId="35646"/>
    <cellStyle name="Comma 3 2 2 2 2 4 2 4" xfId="35647"/>
    <cellStyle name="Comma 3 2 2 2 2 4 3" xfId="9719"/>
    <cellStyle name="Comma 3 2 2 2 2 4 3 2" xfId="35648"/>
    <cellStyle name="Comma 3 2 2 2 2 4 4" xfId="3936"/>
    <cellStyle name="Comma 3 2 2 2 2 4 4 2" xfId="35649"/>
    <cellStyle name="Comma 3 2 2 2 2 4 5" xfId="12610"/>
    <cellStyle name="Comma 3 2 2 2 2 4 5 2" xfId="35650"/>
    <cellStyle name="Comma 3 2 2 2 2 4 6" xfId="18393"/>
    <cellStyle name="Comma 3 2 2 2 2 4 6 2" xfId="35651"/>
    <cellStyle name="Comma 3 2 2 2 2 4 7" xfId="35652"/>
    <cellStyle name="Comma 3 2 2 2 2 5" xfId="1603"/>
    <cellStyle name="Comma 3 2 2 2 2 5 2" xfId="9089"/>
    <cellStyle name="Comma 3 2 2 2 2 5 2 2" xfId="14871"/>
    <cellStyle name="Comma 3 2 2 2 2 5 2 2 2" xfId="35653"/>
    <cellStyle name="Comma 3 2 2 2 2 5 2 3" xfId="20654"/>
    <cellStyle name="Comma 3 2 2 2 2 5 2 3 2" xfId="35654"/>
    <cellStyle name="Comma 3 2 2 2 2 5 2 4" xfId="35655"/>
    <cellStyle name="Comma 3 2 2 2 2 5 3" xfId="6198"/>
    <cellStyle name="Comma 3 2 2 2 2 5 3 2" xfId="35656"/>
    <cellStyle name="Comma 3 2 2 2 2 5 4" xfId="11980"/>
    <cellStyle name="Comma 3 2 2 2 2 5 4 2" xfId="35657"/>
    <cellStyle name="Comma 3 2 2 2 2 5 5" xfId="17763"/>
    <cellStyle name="Comma 3 2 2 2 2 5 5 2" xfId="35658"/>
    <cellStyle name="Comma 3 2 2 2 2 5 6" xfId="35659"/>
    <cellStyle name="Comma 3 2 2 2 2 6" xfId="5125"/>
    <cellStyle name="Comma 3 2 2 2 2 6 2" xfId="13799"/>
    <cellStyle name="Comma 3 2 2 2 2 6 2 2" xfId="35660"/>
    <cellStyle name="Comma 3 2 2 2 2 6 3" xfId="19582"/>
    <cellStyle name="Comma 3 2 2 2 2 6 3 2" xfId="35661"/>
    <cellStyle name="Comma 3 2 2 2 2 6 4" xfId="35662"/>
    <cellStyle name="Comma 3 2 2 2 2 7" xfId="8017"/>
    <cellStyle name="Comma 3 2 2 2 2 7 2" xfId="35663"/>
    <cellStyle name="Comma 3 2 2 2 2 8" xfId="3306"/>
    <cellStyle name="Comma 3 2 2 2 2 8 2" xfId="35664"/>
    <cellStyle name="Comma 3 2 2 2 2 9" xfId="10908"/>
    <cellStyle name="Comma 3 2 2 2 2 9 2" xfId="35665"/>
    <cellStyle name="Comma 3 2 2 2 3" xfId="497"/>
    <cellStyle name="Comma 3 2 2 2 3 2" xfId="2235"/>
    <cellStyle name="Comma 3 2 2 2 3 2 2" xfId="9721"/>
    <cellStyle name="Comma 3 2 2 2 3 2 2 2" xfId="15503"/>
    <cellStyle name="Comma 3 2 2 2 3 2 2 2 2" xfId="35666"/>
    <cellStyle name="Comma 3 2 2 2 3 2 2 3" xfId="21286"/>
    <cellStyle name="Comma 3 2 2 2 3 2 2 3 2" xfId="35667"/>
    <cellStyle name="Comma 3 2 2 2 3 2 2 4" xfId="35668"/>
    <cellStyle name="Comma 3 2 2 2 3 2 3" xfId="6830"/>
    <cellStyle name="Comma 3 2 2 2 3 2 3 2" xfId="35669"/>
    <cellStyle name="Comma 3 2 2 2 3 2 4" xfId="12612"/>
    <cellStyle name="Comma 3 2 2 2 3 2 4 2" xfId="35670"/>
    <cellStyle name="Comma 3 2 2 2 3 2 5" xfId="18395"/>
    <cellStyle name="Comma 3 2 2 2 3 2 5 2" xfId="35671"/>
    <cellStyle name="Comma 3 2 2 2 3 2 6" xfId="35672"/>
    <cellStyle name="Comma 3 2 2 2 3 3" xfId="5127"/>
    <cellStyle name="Comma 3 2 2 2 3 3 2" xfId="13801"/>
    <cellStyle name="Comma 3 2 2 2 3 3 2 2" xfId="35673"/>
    <cellStyle name="Comma 3 2 2 2 3 3 3" xfId="19584"/>
    <cellStyle name="Comma 3 2 2 2 3 3 3 2" xfId="35674"/>
    <cellStyle name="Comma 3 2 2 2 3 3 4" xfId="35675"/>
    <cellStyle name="Comma 3 2 2 2 3 4" xfId="8019"/>
    <cellStyle name="Comma 3 2 2 2 3 4 2" xfId="35676"/>
    <cellStyle name="Comma 3 2 2 2 3 5" xfId="3938"/>
    <cellStyle name="Comma 3 2 2 2 3 5 2" xfId="35677"/>
    <cellStyle name="Comma 3 2 2 2 3 6" xfId="10910"/>
    <cellStyle name="Comma 3 2 2 2 3 6 2" xfId="35678"/>
    <cellStyle name="Comma 3 2 2 2 3 7" xfId="16693"/>
    <cellStyle name="Comma 3 2 2 2 3 7 2" xfId="35679"/>
    <cellStyle name="Comma 3 2 2 2 3 8" xfId="35680"/>
    <cellStyle name="Comma 3 2 2 2 4" xfId="1109"/>
    <cellStyle name="Comma 3 2 2 2 4 2" xfId="2813"/>
    <cellStyle name="Comma 3 2 2 2 4 2 2" xfId="10299"/>
    <cellStyle name="Comma 3 2 2 2 4 2 2 2" xfId="16081"/>
    <cellStyle name="Comma 3 2 2 2 4 2 2 2 2" xfId="35681"/>
    <cellStyle name="Comma 3 2 2 2 4 2 2 3" xfId="21864"/>
    <cellStyle name="Comma 3 2 2 2 4 2 2 3 2" xfId="35682"/>
    <cellStyle name="Comma 3 2 2 2 4 2 2 4" xfId="35683"/>
    <cellStyle name="Comma 3 2 2 2 4 2 3" xfId="7408"/>
    <cellStyle name="Comma 3 2 2 2 4 2 3 2" xfId="35684"/>
    <cellStyle name="Comma 3 2 2 2 4 2 4" xfId="13190"/>
    <cellStyle name="Comma 3 2 2 2 4 2 4 2" xfId="35685"/>
    <cellStyle name="Comma 3 2 2 2 4 2 5" xfId="18973"/>
    <cellStyle name="Comma 3 2 2 2 4 2 5 2" xfId="35686"/>
    <cellStyle name="Comma 3 2 2 2 4 2 6" xfId="35687"/>
    <cellStyle name="Comma 3 2 2 2 4 3" xfId="5705"/>
    <cellStyle name="Comma 3 2 2 2 4 3 2" xfId="14379"/>
    <cellStyle name="Comma 3 2 2 2 4 3 2 2" xfId="35688"/>
    <cellStyle name="Comma 3 2 2 2 4 3 3" xfId="20162"/>
    <cellStyle name="Comma 3 2 2 2 4 3 3 2" xfId="35689"/>
    <cellStyle name="Comma 3 2 2 2 4 3 4" xfId="35690"/>
    <cellStyle name="Comma 3 2 2 2 4 4" xfId="8597"/>
    <cellStyle name="Comma 3 2 2 2 4 4 2" xfId="35691"/>
    <cellStyle name="Comma 3 2 2 2 4 5" xfId="4516"/>
    <cellStyle name="Comma 3 2 2 2 4 5 2" xfId="35692"/>
    <cellStyle name="Comma 3 2 2 2 4 6" xfId="11488"/>
    <cellStyle name="Comma 3 2 2 2 4 6 2" xfId="35693"/>
    <cellStyle name="Comma 3 2 2 2 4 7" xfId="17271"/>
    <cellStyle name="Comma 3 2 2 2 4 7 2" xfId="35694"/>
    <cellStyle name="Comma 3 2 2 2 4 8" xfId="35695"/>
    <cellStyle name="Comma 3 2 2 2 5" xfId="2232"/>
    <cellStyle name="Comma 3 2 2 2 5 2" xfId="6827"/>
    <cellStyle name="Comma 3 2 2 2 5 2 2" xfId="15500"/>
    <cellStyle name="Comma 3 2 2 2 5 2 2 2" xfId="35696"/>
    <cellStyle name="Comma 3 2 2 2 5 2 3" xfId="21283"/>
    <cellStyle name="Comma 3 2 2 2 5 2 3 2" xfId="35697"/>
    <cellStyle name="Comma 3 2 2 2 5 2 4" xfId="35698"/>
    <cellStyle name="Comma 3 2 2 2 5 3" xfId="9718"/>
    <cellStyle name="Comma 3 2 2 2 5 3 2" xfId="35699"/>
    <cellStyle name="Comma 3 2 2 2 5 4" xfId="3935"/>
    <cellStyle name="Comma 3 2 2 2 5 4 2" xfId="35700"/>
    <cellStyle name="Comma 3 2 2 2 5 5" xfId="12609"/>
    <cellStyle name="Comma 3 2 2 2 5 5 2" xfId="35701"/>
    <cellStyle name="Comma 3 2 2 2 5 6" xfId="18392"/>
    <cellStyle name="Comma 3 2 2 2 5 6 2" xfId="35702"/>
    <cellStyle name="Comma 3 2 2 2 5 7" xfId="35703"/>
    <cellStyle name="Comma 3 2 2 2 6" xfId="1602"/>
    <cellStyle name="Comma 3 2 2 2 6 2" xfId="9088"/>
    <cellStyle name="Comma 3 2 2 2 6 2 2" xfId="14870"/>
    <cellStyle name="Comma 3 2 2 2 6 2 2 2" xfId="35704"/>
    <cellStyle name="Comma 3 2 2 2 6 2 3" xfId="20653"/>
    <cellStyle name="Comma 3 2 2 2 6 2 3 2" xfId="35705"/>
    <cellStyle name="Comma 3 2 2 2 6 2 4" xfId="35706"/>
    <cellStyle name="Comma 3 2 2 2 6 3" xfId="6197"/>
    <cellStyle name="Comma 3 2 2 2 6 3 2" xfId="35707"/>
    <cellStyle name="Comma 3 2 2 2 6 4" xfId="11979"/>
    <cellStyle name="Comma 3 2 2 2 6 4 2" xfId="35708"/>
    <cellStyle name="Comma 3 2 2 2 6 5" xfId="17762"/>
    <cellStyle name="Comma 3 2 2 2 6 5 2" xfId="35709"/>
    <cellStyle name="Comma 3 2 2 2 6 6" xfId="35710"/>
    <cellStyle name="Comma 3 2 2 2 7" xfId="5124"/>
    <cellStyle name="Comma 3 2 2 2 7 2" xfId="13798"/>
    <cellStyle name="Comma 3 2 2 2 7 2 2" xfId="35711"/>
    <cellStyle name="Comma 3 2 2 2 7 3" xfId="19581"/>
    <cellStyle name="Comma 3 2 2 2 7 3 2" xfId="35712"/>
    <cellStyle name="Comma 3 2 2 2 7 4" xfId="35713"/>
    <cellStyle name="Comma 3 2 2 2 8" xfId="8016"/>
    <cellStyle name="Comma 3 2 2 2 8 2" xfId="35714"/>
    <cellStyle name="Comma 3 2 2 2 9" xfId="3305"/>
    <cellStyle name="Comma 3 2 2 2 9 2" xfId="35715"/>
    <cellStyle name="Comma 3 2 2 3" xfId="498"/>
    <cellStyle name="Comma 3 2 2 3 10" xfId="16694"/>
    <cellStyle name="Comma 3 2 2 3 10 2" xfId="35716"/>
    <cellStyle name="Comma 3 2 2 3 11" xfId="35717"/>
    <cellStyle name="Comma 3 2 2 3 2" xfId="499"/>
    <cellStyle name="Comma 3 2 2 3 2 2" xfId="2237"/>
    <cellStyle name="Comma 3 2 2 3 2 2 2" xfId="9723"/>
    <cellStyle name="Comma 3 2 2 3 2 2 2 2" xfId="15505"/>
    <cellStyle name="Comma 3 2 2 3 2 2 2 2 2" xfId="35718"/>
    <cellStyle name="Comma 3 2 2 3 2 2 2 3" xfId="21288"/>
    <cellStyle name="Comma 3 2 2 3 2 2 2 3 2" xfId="35719"/>
    <cellStyle name="Comma 3 2 2 3 2 2 2 4" xfId="35720"/>
    <cellStyle name="Comma 3 2 2 3 2 2 3" xfId="6832"/>
    <cellStyle name="Comma 3 2 2 3 2 2 3 2" xfId="35721"/>
    <cellStyle name="Comma 3 2 2 3 2 2 4" xfId="12614"/>
    <cellStyle name="Comma 3 2 2 3 2 2 4 2" xfId="35722"/>
    <cellStyle name="Comma 3 2 2 3 2 2 5" xfId="18397"/>
    <cellStyle name="Comma 3 2 2 3 2 2 5 2" xfId="35723"/>
    <cellStyle name="Comma 3 2 2 3 2 2 6" xfId="35724"/>
    <cellStyle name="Comma 3 2 2 3 2 3" xfId="5129"/>
    <cellStyle name="Comma 3 2 2 3 2 3 2" xfId="13803"/>
    <cellStyle name="Comma 3 2 2 3 2 3 2 2" xfId="35725"/>
    <cellStyle name="Comma 3 2 2 3 2 3 3" xfId="19586"/>
    <cellStyle name="Comma 3 2 2 3 2 3 3 2" xfId="35726"/>
    <cellStyle name="Comma 3 2 2 3 2 3 4" xfId="35727"/>
    <cellStyle name="Comma 3 2 2 3 2 4" xfId="8021"/>
    <cellStyle name="Comma 3 2 2 3 2 4 2" xfId="35728"/>
    <cellStyle name="Comma 3 2 2 3 2 5" xfId="3940"/>
    <cellStyle name="Comma 3 2 2 3 2 5 2" xfId="35729"/>
    <cellStyle name="Comma 3 2 2 3 2 6" xfId="10912"/>
    <cellStyle name="Comma 3 2 2 3 2 6 2" xfId="35730"/>
    <cellStyle name="Comma 3 2 2 3 2 7" xfId="16695"/>
    <cellStyle name="Comma 3 2 2 3 2 7 2" xfId="35731"/>
    <cellStyle name="Comma 3 2 2 3 2 8" xfId="35732"/>
    <cellStyle name="Comma 3 2 2 3 3" xfId="1111"/>
    <cellStyle name="Comma 3 2 2 3 3 2" xfId="2815"/>
    <cellStyle name="Comma 3 2 2 3 3 2 2" xfId="10301"/>
    <cellStyle name="Comma 3 2 2 3 3 2 2 2" xfId="16083"/>
    <cellStyle name="Comma 3 2 2 3 3 2 2 2 2" xfId="35733"/>
    <cellStyle name="Comma 3 2 2 3 3 2 2 3" xfId="21866"/>
    <cellStyle name="Comma 3 2 2 3 3 2 2 3 2" xfId="35734"/>
    <cellStyle name="Comma 3 2 2 3 3 2 2 4" xfId="35735"/>
    <cellStyle name="Comma 3 2 2 3 3 2 3" xfId="7410"/>
    <cellStyle name="Comma 3 2 2 3 3 2 3 2" xfId="35736"/>
    <cellStyle name="Comma 3 2 2 3 3 2 4" xfId="13192"/>
    <cellStyle name="Comma 3 2 2 3 3 2 4 2" xfId="35737"/>
    <cellStyle name="Comma 3 2 2 3 3 2 5" xfId="18975"/>
    <cellStyle name="Comma 3 2 2 3 3 2 5 2" xfId="35738"/>
    <cellStyle name="Comma 3 2 2 3 3 2 6" xfId="35739"/>
    <cellStyle name="Comma 3 2 2 3 3 3" xfId="5707"/>
    <cellStyle name="Comma 3 2 2 3 3 3 2" xfId="14381"/>
    <cellStyle name="Comma 3 2 2 3 3 3 2 2" xfId="35740"/>
    <cellStyle name="Comma 3 2 2 3 3 3 3" xfId="20164"/>
    <cellStyle name="Comma 3 2 2 3 3 3 3 2" xfId="35741"/>
    <cellStyle name="Comma 3 2 2 3 3 3 4" xfId="35742"/>
    <cellStyle name="Comma 3 2 2 3 3 4" xfId="8599"/>
    <cellStyle name="Comma 3 2 2 3 3 4 2" xfId="35743"/>
    <cellStyle name="Comma 3 2 2 3 3 5" xfId="4518"/>
    <cellStyle name="Comma 3 2 2 3 3 5 2" xfId="35744"/>
    <cellStyle name="Comma 3 2 2 3 3 6" xfId="11490"/>
    <cellStyle name="Comma 3 2 2 3 3 6 2" xfId="35745"/>
    <cellStyle name="Comma 3 2 2 3 3 7" xfId="17273"/>
    <cellStyle name="Comma 3 2 2 3 3 7 2" xfId="35746"/>
    <cellStyle name="Comma 3 2 2 3 3 8" xfId="35747"/>
    <cellStyle name="Comma 3 2 2 3 4" xfId="2236"/>
    <cellStyle name="Comma 3 2 2 3 4 2" xfId="6831"/>
    <cellStyle name="Comma 3 2 2 3 4 2 2" xfId="15504"/>
    <cellStyle name="Comma 3 2 2 3 4 2 2 2" xfId="35748"/>
    <cellStyle name="Comma 3 2 2 3 4 2 3" xfId="21287"/>
    <cellStyle name="Comma 3 2 2 3 4 2 3 2" xfId="35749"/>
    <cellStyle name="Comma 3 2 2 3 4 2 4" xfId="35750"/>
    <cellStyle name="Comma 3 2 2 3 4 3" xfId="9722"/>
    <cellStyle name="Comma 3 2 2 3 4 3 2" xfId="35751"/>
    <cellStyle name="Comma 3 2 2 3 4 4" xfId="3939"/>
    <cellStyle name="Comma 3 2 2 3 4 4 2" xfId="35752"/>
    <cellStyle name="Comma 3 2 2 3 4 5" xfId="12613"/>
    <cellStyle name="Comma 3 2 2 3 4 5 2" xfId="35753"/>
    <cellStyle name="Comma 3 2 2 3 4 6" xfId="18396"/>
    <cellStyle name="Comma 3 2 2 3 4 6 2" xfId="35754"/>
    <cellStyle name="Comma 3 2 2 3 4 7" xfId="35755"/>
    <cellStyle name="Comma 3 2 2 3 5" xfId="1604"/>
    <cellStyle name="Comma 3 2 2 3 5 2" xfId="9090"/>
    <cellStyle name="Comma 3 2 2 3 5 2 2" xfId="14872"/>
    <cellStyle name="Comma 3 2 2 3 5 2 2 2" xfId="35756"/>
    <cellStyle name="Comma 3 2 2 3 5 2 3" xfId="20655"/>
    <cellStyle name="Comma 3 2 2 3 5 2 3 2" xfId="35757"/>
    <cellStyle name="Comma 3 2 2 3 5 2 4" xfId="35758"/>
    <cellStyle name="Comma 3 2 2 3 5 3" xfId="6199"/>
    <cellStyle name="Comma 3 2 2 3 5 3 2" xfId="35759"/>
    <cellStyle name="Comma 3 2 2 3 5 4" xfId="11981"/>
    <cellStyle name="Comma 3 2 2 3 5 4 2" xfId="35760"/>
    <cellStyle name="Comma 3 2 2 3 5 5" xfId="17764"/>
    <cellStyle name="Comma 3 2 2 3 5 5 2" xfId="35761"/>
    <cellStyle name="Comma 3 2 2 3 5 6" xfId="35762"/>
    <cellStyle name="Comma 3 2 2 3 6" xfId="5128"/>
    <cellStyle name="Comma 3 2 2 3 6 2" xfId="13802"/>
    <cellStyle name="Comma 3 2 2 3 6 2 2" xfId="35763"/>
    <cellStyle name="Comma 3 2 2 3 6 3" xfId="19585"/>
    <cellStyle name="Comma 3 2 2 3 6 3 2" xfId="35764"/>
    <cellStyle name="Comma 3 2 2 3 6 4" xfId="35765"/>
    <cellStyle name="Comma 3 2 2 3 7" xfId="8020"/>
    <cellStyle name="Comma 3 2 2 3 7 2" xfId="35766"/>
    <cellStyle name="Comma 3 2 2 3 8" xfId="3307"/>
    <cellStyle name="Comma 3 2 2 3 8 2" xfId="35767"/>
    <cellStyle name="Comma 3 2 2 3 9" xfId="10911"/>
    <cellStyle name="Comma 3 2 2 3 9 2" xfId="35768"/>
    <cellStyle name="Comma 3 2 2 4" xfId="500"/>
    <cellStyle name="Comma 3 2 2 4 10" xfId="16696"/>
    <cellStyle name="Comma 3 2 2 4 10 2" xfId="35769"/>
    <cellStyle name="Comma 3 2 2 4 11" xfId="35770"/>
    <cellStyle name="Comma 3 2 2 4 2" xfId="501"/>
    <cellStyle name="Comma 3 2 2 4 2 2" xfId="2239"/>
    <cellStyle name="Comma 3 2 2 4 2 2 2" xfId="9725"/>
    <cellStyle name="Comma 3 2 2 4 2 2 2 2" xfId="15507"/>
    <cellStyle name="Comma 3 2 2 4 2 2 2 2 2" xfId="35771"/>
    <cellStyle name="Comma 3 2 2 4 2 2 2 3" xfId="21290"/>
    <cellStyle name="Comma 3 2 2 4 2 2 2 3 2" xfId="35772"/>
    <cellStyle name="Comma 3 2 2 4 2 2 2 4" xfId="35773"/>
    <cellStyle name="Comma 3 2 2 4 2 2 3" xfId="6834"/>
    <cellStyle name="Comma 3 2 2 4 2 2 3 2" xfId="35774"/>
    <cellStyle name="Comma 3 2 2 4 2 2 4" xfId="12616"/>
    <cellStyle name="Comma 3 2 2 4 2 2 4 2" xfId="35775"/>
    <cellStyle name="Comma 3 2 2 4 2 2 5" xfId="18399"/>
    <cellStyle name="Comma 3 2 2 4 2 2 5 2" xfId="35776"/>
    <cellStyle name="Comma 3 2 2 4 2 2 6" xfId="35777"/>
    <cellStyle name="Comma 3 2 2 4 2 3" xfId="5131"/>
    <cellStyle name="Comma 3 2 2 4 2 3 2" xfId="13805"/>
    <cellStyle name="Comma 3 2 2 4 2 3 2 2" xfId="35778"/>
    <cellStyle name="Comma 3 2 2 4 2 3 3" xfId="19588"/>
    <cellStyle name="Comma 3 2 2 4 2 3 3 2" xfId="35779"/>
    <cellStyle name="Comma 3 2 2 4 2 3 4" xfId="35780"/>
    <cellStyle name="Comma 3 2 2 4 2 4" xfId="8023"/>
    <cellStyle name="Comma 3 2 2 4 2 4 2" xfId="35781"/>
    <cellStyle name="Comma 3 2 2 4 2 5" xfId="3942"/>
    <cellStyle name="Comma 3 2 2 4 2 5 2" xfId="35782"/>
    <cellStyle name="Comma 3 2 2 4 2 6" xfId="10914"/>
    <cellStyle name="Comma 3 2 2 4 2 6 2" xfId="35783"/>
    <cellStyle name="Comma 3 2 2 4 2 7" xfId="16697"/>
    <cellStyle name="Comma 3 2 2 4 2 7 2" xfId="35784"/>
    <cellStyle name="Comma 3 2 2 4 2 8" xfId="35785"/>
    <cellStyle name="Comma 3 2 2 4 3" xfId="1112"/>
    <cellStyle name="Comma 3 2 2 4 3 2" xfId="2816"/>
    <cellStyle name="Comma 3 2 2 4 3 2 2" xfId="10302"/>
    <cellStyle name="Comma 3 2 2 4 3 2 2 2" xfId="16084"/>
    <cellStyle name="Comma 3 2 2 4 3 2 2 2 2" xfId="35786"/>
    <cellStyle name="Comma 3 2 2 4 3 2 2 3" xfId="21867"/>
    <cellStyle name="Comma 3 2 2 4 3 2 2 3 2" xfId="35787"/>
    <cellStyle name="Comma 3 2 2 4 3 2 2 4" xfId="35788"/>
    <cellStyle name="Comma 3 2 2 4 3 2 3" xfId="7411"/>
    <cellStyle name="Comma 3 2 2 4 3 2 3 2" xfId="35789"/>
    <cellStyle name="Comma 3 2 2 4 3 2 4" xfId="13193"/>
    <cellStyle name="Comma 3 2 2 4 3 2 4 2" xfId="35790"/>
    <cellStyle name="Comma 3 2 2 4 3 2 5" xfId="18976"/>
    <cellStyle name="Comma 3 2 2 4 3 2 5 2" xfId="35791"/>
    <cellStyle name="Comma 3 2 2 4 3 2 6" xfId="35792"/>
    <cellStyle name="Comma 3 2 2 4 3 3" xfId="5708"/>
    <cellStyle name="Comma 3 2 2 4 3 3 2" xfId="14382"/>
    <cellStyle name="Comma 3 2 2 4 3 3 2 2" xfId="35793"/>
    <cellStyle name="Comma 3 2 2 4 3 3 3" xfId="20165"/>
    <cellStyle name="Comma 3 2 2 4 3 3 3 2" xfId="35794"/>
    <cellStyle name="Comma 3 2 2 4 3 3 4" xfId="35795"/>
    <cellStyle name="Comma 3 2 2 4 3 4" xfId="8600"/>
    <cellStyle name="Comma 3 2 2 4 3 4 2" xfId="35796"/>
    <cellStyle name="Comma 3 2 2 4 3 5" xfId="4519"/>
    <cellStyle name="Comma 3 2 2 4 3 5 2" xfId="35797"/>
    <cellStyle name="Comma 3 2 2 4 3 6" xfId="11491"/>
    <cellStyle name="Comma 3 2 2 4 3 6 2" xfId="35798"/>
    <cellStyle name="Comma 3 2 2 4 3 7" xfId="17274"/>
    <cellStyle name="Comma 3 2 2 4 3 7 2" xfId="35799"/>
    <cellStyle name="Comma 3 2 2 4 3 8" xfId="35800"/>
    <cellStyle name="Comma 3 2 2 4 4" xfId="2238"/>
    <cellStyle name="Comma 3 2 2 4 4 2" xfId="6833"/>
    <cellStyle name="Comma 3 2 2 4 4 2 2" xfId="15506"/>
    <cellStyle name="Comma 3 2 2 4 4 2 2 2" xfId="35801"/>
    <cellStyle name="Comma 3 2 2 4 4 2 3" xfId="21289"/>
    <cellStyle name="Comma 3 2 2 4 4 2 3 2" xfId="35802"/>
    <cellStyle name="Comma 3 2 2 4 4 2 4" xfId="35803"/>
    <cellStyle name="Comma 3 2 2 4 4 3" xfId="9724"/>
    <cellStyle name="Comma 3 2 2 4 4 3 2" xfId="35804"/>
    <cellStyle name="Comma 3 2 2 4 4 4" xfId="3941"/>
    <cellStyle name="Comma 3 2 2 4 4 4 2" xfId="35805"/>
    <cellStyle name="Comma 3 2 2 4 4 5" xfId="12615"/>
    <cellStyle name="Comma 3 2 2 4 4 5 2" xfId="35806"/>
    <cellStyle name="Comma 3 2 2 4 4 6" xfId="18398"/>
    <cellStyle name="Comma 3 2 2 4 4 6 2" xfId="35807"/>
    <cellStyle name="Comma 3 2 2 4 4 7" xfId="35808"/>
    <cellStyle name="Comma 3 2 2 4 5" xfId="1605"/>
    <cellStyle name="Comma 3 2 2 4 5 2" xfId="9091"/>
    <cellStyle name="Comma 3 2 2 4 5 2 2" xfId="14873"/>
    <cellStyle name="Comma 3 2 2 4 5 2 2 2" xfId="35809"/>
    <cellStyle name="Comma 3 2 2 4 5 2 3" xfId="20656"/>
    <cellStyle name="Comma 3 2 2 4 5 2 3 2" xfId="35810"/>
    <cellStyle name="Comma 3 2 2 4 5 2 4" xfId="35811"/>
    <cellStyle name="Comma 3 2 2 4 5 3" xfId="6200"/>
    <cellStyle name="Comma 3 2 2 4 5 3 2" xfId="35812"/>
    <cellStyle name="Comma 3 2 2 4 5 4" xfId="11982"/>
    <cellStyle name="Comma 3 2 2 4 5 4 2" xfId="35813"/>
    <cellStyle name="Comma 3 2 2 4 5 5" xfId="17765"/>
    <cellStyle name="Comma 3 2 2 4 5 5 2" xfId="35814"/>
    <cellStyle name="Comma 3 2 2 4 5 6" xfId="35815"/>
    <cellStyle name="Comma 3 2 2 4 6" xfId="5130"/>
    <cellStyle name="Comma 3 2 2 4 6 2" xfId="13804"/>
    <cellStyle name="Comma 3 2 2 4 6 2 2" xfId="35816"/>
    <cellStyle name="Comma 3 2 2 4 6 3" xfId="19587"/>
    <cellStyle name="Comma 3 2 2 4 6 3 2" xfId="35817"/>
    <cellStyle name="Comma 3 2 2 4 6 4" xfId="35818"/>
    <cellStyle name="Comma 3 2 2 4 7" xfId="8022"/>
    <cellStyle name="Comma 3 2 2 4 7 2" xfId="35819"/>
    <cellStyle name="Comma 3 2 2 4 8" xfId="3308"/>
    <cellStyle name="Comma 3 2 2 4 8 2" xfId="35820"/>
    <cellStyle name="Comma 3 2 2 4 9" xfId="10913"/>
    <cellStyle name="Comma 3 2 2 4 9 2" xfId="35821"/>
    <cellStyle name="Comma 3 2 2 5" xfId="502"/>
    <cellStyle name="Comma 3 2 2 5 2" xfId="2240"/>
    <cellStyle name="Comma 3 2 2 5 2 2" xfId="6835"/>
    <cellStyle name="Comma 3 2 2 5 2 2 2" xfId="15508"/>
    <cellStyle name="Comma 3 2 2 5 2 2 2 2" xfId="35822"/>
    <cellStyle name="Comma 3 2 2 5 2 2 3" xfId="21291"/>
    <cellStyle name="Comma 3 2 2 5 2 2 3 2" xfId="35823"/>
    <cellStyle name="Comma 3 2 2 5 2 2 4" xfId="35824"/>
    <cellStyle name="Comma 3 2 2 5 2 3" xfId="9726"/>
    <cellStyle name="Comma 3 2 2 5 2 3 2" xfId="35825"/>
    <cellStyle name="Comma 3 2 2 5 2 4" xfId="3943"/>
    <cellStyle name="Comma 3 2 2 5 2 4 2" xfId="35826"/>
    <cellStyle name="Comma 3 2 2 5 2 5" xfId="12617"/>
    <cellStyle name="Comma 3 2 2 5 2 5 2" xfId="35827"/>
    <cellStyle name="Comma 3 2 2 5 2 6" xfId="18400"/>
    <cellStyle name="Comma 3 2 2 5 2 6 2" xfId="35828"/>
    <cellStyle name="Comma 3 2 2 5 2 7" xfId="35829"/>
    <cellStyle name="Comma 3 2 2 5 3" xfId="1601"/>
    <cellStyle name="Comma 3 2 2 5 3 2" xfId="9087"/>
    <cellStyle name="Comma 3 2 2 5 3 2 2" xfId="14869"/>
    <cellStyle name="Comma 3 2 2 5 3 2 2 2" xfId="35830"/>
    <cellStyle name="Comma 3 2 2 5 3 2 3" xfId="20652"/>
    <cellStyle name="Comma 3 2 2 5 3 2 3 2" xfId="35831"/>
    <cellStyle name="Comma 3 2 2 5 3 2 4" xfId="35832"/>
    <cellStyle name="Comma 3 2 2 5 3 3" xfId="6196"/>
    <cellStyle name="Comma 3 2 2 5 3 3 2" xfId="35833"/>
    <cellStyle name="Comma 3 2 2 5 3 4" xfId="11978"/>
    <cellStyle name="Comma 3 2 2 5 3 4 2" xfId="35834"/>
    <cellStyle name="Comma 3 2 2 5 3 5" xfId="17761"/>
    <cellStyle name="Comma 3 2 2 5 3 5 2" xfId="35835"/>
    <cellStyle name="Comma 3 2 2 5 3 6" xfId="35836"/>
    <cellStyle name="Comma 3 2 2 5 4" xfId="5132"/>
    <cellStyle name="Comma 3 2 2 5 4 2" xfId="13806"/>
    <cellStyle name="Comma 3 2 2 5 4 2 2" xfId="35837"/>
    <cellStyle name="Comma 3 2 2 5 4 3" xfId="19589"/>
    <cellStyle name="Comma 3 2 2 5 4 3 2" xfId="35838"/>
    <cellStyle name="Comma 3 2 2 5 4 4" xfId="35839"/>
    <cellStyle name="Comma 3 2 2 5 5" xfId="8024"/>
    <cellStyle name="Comma 3 2 2 5 5 2" xfId="35840"/>
    <cellStyle name="Comma 3 2 2 5 6" xfId="3304"/>
    <cellStyle name="Comma 3 2 2 5 6 2" xfId="35841"/>
    <cellStyle name="Comma 3 2 2 5 7" xfId="10915"/>
    <cellStyle name="Comma 3 2 2 5 7 2" xfId="35842"/>
    <cellStyle name="Comma 3 2 2 5 8" xfId="16698"/>
    <cellStyle name="Comma 3 2 2 5 8 2" xfId="35843"/>
    <cellStyle name="Comma 3 2 2 5 9" xfId="35844"/>
    <cellStyle name="Comma 3 2 2 6" xfId="898"/>
    <cellStyle name="Comma 3 2 2 6 2" xfId="2604"/>
    <cellStyle name="Comma 3 2 2 6 2 2" xfId="10090"/>
    <cellStyle name="Comma 3 2 2 6 2 2 2" xfId="15872"/>
    <cellStyle name="Comma 3 2 2 6 2 2 2 2" xfId="35845"/>
    <cellStyle name="Comma 3 2 2 6 2 2 3" xfId="21655"/>
    <cellStyle name="Comma 3 2 2 6 2 2 3 2" xfId="35846"/>
    <cellStyle name="Comma 3 2 2 6 2 2 4" xfId="35847"/>
    <cellStyle name="Comma 3 2 2 6 2 3" xfId="7199"/>
    <cellStyle name="Comma 3 2 2 6 2 3 2" xfId="35848"/>
    <cellStyle name="Comma 3 2 2 6 2 4" xfId="12981"/>
    <cellStyle name="Comma 3 2 2 6 2 4 2" xfId="35849"/>
    <cellStyle name="Comma 3 2 2 6 2 5" xfId="18764"/>
    <cellStyle name="Comma 3 2 2 6 2 5 2" xfId="35850"/>
    <cellStyle name="Comma 3 2 2 6 2 6" xfId="35851"/>
    <cellStyle name="Comma 3 2 2 6 3" xfId="5496"/>
    <cellStyle name="Comma 3 2 2 6 3 2" xfId="14170"/>
    <cellStyle name="Comma 3 2 2 6 3 2 2" xfId="35852"/>
    <cellStyle name="Comma 3 2 2 6 3 3" xfId="19953"/>
    <cellStyle name="Comma 3 2 2 6 3 3 2" xfId="35853"/>
    <cellStyle name="Comma 3 2 2 6 3 4" xfId="35854"/>
    <cellStyle name="Comma 3 2 2 6 4" xfId="8388"/>
    <cellStyle name="Comma 3 2 2 6 4 2" xfId="35855"/>
    <cellStyle name="Comma 3 2 2 6 5" xfId="4307"/>
    <cellStyle name="Comma 3 2 2 6 5 2" xfId="35856"/>
    <cellStyle name="Comma 3 2 2 6 6" xfId="11279"/>
    <cellStyle name="Comma 3 2 2 6 6 2" xfId="35857"/>
    <cellStyle name="Comma 3 2 2 6 7" xfId="17062"/>
    <cellStyle name="Comma 3 2 2 6 7 2" xfId="35858"/>
    <cellStyle name="Comma 3 2 2 6 8" xfId="35859"/>
    <cellStyle name="Comma 3 2 2 7" xfId="2231"/>
    <cellStyle name="Comma 3 2 2 7 2" xfId="6826"/>
    <cellStyle name="Comma 3 2 2 7 2 2" xfId="15499"/>
    <cellStyle name="Comma 3 2 2 7 2 2 2" xfId="35860"/>
    <cellStyle name="Comma 3 2 2 7 2 3" xfId="21282"/>
    <cellStyle name="Comma 3 2 2 7 2 3 2" xfId="35861"/>
    <cellStyle name="Comma 3 2 2 7 2 4" xfId="35862"/>
    <cellStyle name="Comma 3 2 2 7 3" xfId="9717"/>
    <cellStyle name="Comma 3 2 2 7 3 2" xfId="35863"/>
    <cellStyle name="Comma 3 2 2 7 4" xfId="3934"/>
    <cellStyle name="Comma 3 2 2 7 4 2" xfId="35864"/>
    <cellStyle name="Comma 3 2 2 7 5" xfId="12608"/>
    <cellStyle name="Comma 3 2 2 7 5 2" xfId="35865"/>
    <cellStyle name="Comma 3 2 2 7 6" xfId="18391"/>
    <cellStyle name="Comma 3 2 2 7 6 2" xfId="35866"/>
    <cellStyle name="Comma 3 2 2 7 7" xfId="35867"/>
    <cellStyle name="Comma 3 2 2 8" xfId="1331"/>
    <cellStyle name="Comma 3 2 2 8 2" xfId="8817"/>
    <cellStyle name="Comma 3 2 2 8 2 2" xfId="14599"/>
    <cellStyle name="Comma 3 2 2 8 2 2 2" xfId="35868"/>
    <cellStyle name="Comma 3 2 2 8 2 3" xfId="20382"/>
    <cellStyle name="Comma 3 2 2 8 2 3 2" xfId="35869"/>
    <cellStyle name="Comma 3 2 2 8 2 4" xfId="35870"/>
    <cellStyle name="Comma 3 2 2 8 3" xfId="5926"/>
    <cellStyle name="Comma 3 2 2 8 3 2" xfId="35871"/>
    <cellStyle name="Comma 3 2 2 8 4" xfId="11708"/>
    <cellStyle name="Comma 3 2 2 8 4 2" xfId="35872"/>
    <cellStyle name="Comma 3 2 2 8 5" xfId="17491"/>
    <cellStyle name="Comma 3 2 2 8 5 2" xfId="35873"/>
    <cellStyle name="Comma 3 2 2 8 6" xfId="35874"/>
    <cellStyle name="Comma 3 2 2 9" xfId="5123"/>
    <cellStyle name="Comma 3 2 2 9 2" xfId="13797"/>
    <cellStyle name="Comma 3 2 2 9 2 2" xfId="35875"/>
    <cellStyle name="Comma 3 2 2 9 3" xfId="19580"/>
    <cellStyle name="Comma 3 2 2 9 3 2" xfId="35876"/>
    <cellStyle name="Comma 3 2 2 9 4" xfId="35877"/>
    <cellStyle name="Comma 3 2 3" xfId="503"/>
    <cellStyle name="Comma 3 2 3 10" xfId="10916"/>
    <cellStyle name="Comma 3 2 3 10 2" xfId="35878"/>
    <cellStyle name="Comma 3 2 3 11" xfId="16699"/>
    <cellStyle name="Comma 3 2 3 11 2" xfId="35879"/>
    <cellStyle name="Comma 3 2 3 12" xfId="35880"/>
    <cellStyle name="Comma 3 2 3 2" xfId="504"/>
    <cellStyle name="Comma 3 2 3 2 10" xfId="16700"/>
    <cellStyle name="Comma 3 2 3 2 10 2" xfId="35881"/>
    <cellStyle name="Comma 3 2 3 2 11" xfId="35882"/>
    <cellStyle name="Comma 3 2 3 2 2" xfId="505"/>
    <cellStyle name="Comma 3 2 3 2 2 2" xfId="2243"/>
    <cellStyle name="Comma 3 2 3 2 2 2 2" xfId="9729"/>
    <cellStyle name="Comma 3 2 3 2 2 2 2 2" xfId="15511"/>
    <cellStyle name="Comma 3 2 3 2 2 2 2 2 2" xfId="35883"/>
    <cellStyle name="Comma 3 2 3 2 2 2 2 3" xfId="21294"/>
    <cellStyle name="Comma 3 2 3 2 2 2 2 3 2" xfId="35884"/>
    <cellStyle name="Comma 3 2 3 2 2 2 2 4" xfId="35885"/>
    <cellStyle name="Comma 3 2 3 2 2 2 3" xfId="6838"/>
    <cellStyle name="Comma 3 2 3 2 2 2 3 2" xfId="35886"/>
    <cellStyle name="Comma 3 2 3 2 2 2 4" xfId="12620"/>
    <cellStyle name="Comma 3 2 3 2 2 2 4 2" xfId="35887"/>
    <cellStyle name="Comma 3 2 3 2 2 2 5" xfId="18403"/>
    <cellStyle name="Comma 3 2 3 2 2 2 5 2" xfId="35888"/>
    <cellStyle name="Comma 3 2 3 2 2 2 6" xfId="35889"/>
    <cellStyle name="Comma 3 2 3 2 2 3" xfId="5135"/>
    <cellStyle name="Comma 3 2 3 2 2 3 2" xfId="13809"/>
    <cellStyle name="Comma 3 2 3 2 2 3 2 2" xfId="35890"/>
    <cellStyle name="Comma 3 2 3 2 2 3 3" xfId="19592"/>
    <cellStyle name="Comma 3 2 3 2 2 3 3 2" xfId="35891"/>
    <cellStyle name="Comma 3 2 3 2 2 3 4" xfId="35892"/>
    <cellStyle name="Comma 3 2 3 2 2 4" xfId="8027"/>
    <cellStyle name="Comma 3 2 3 2 2 4 2" xfId="35893"/>
    <cellStyle name="Comma 3 2 3 2 2 5" xfId="3946"/>
    <cellStyle name="Comma 3 2 3 2 2 5 2" xfId="35894"/>
    <cellStyle name="Comma 3 2 3 2 2 6" xfId="10918"/>
    <cellStyle name="Comma 3 2 3 2 2 6 2" xfId="35895"/>
    <cellStyle name="Comma 3 2 3 2 2 7" xfId="16701"/>
    <cellStyle name="Comma 3 2 3 2 2 7 2" xfId="35896"/>
    <cellStyle name="Comma 3 2 3 2 2 8" xfId="35897"/>
    <cellStyle name="Comma 3 2 3 2 3" xfId="1114"/>
    <cellStyle name="Comma 3 2 3 2 3 2" xfId="2818"/>
    <cellStyle name="Comma 3 2 3 2 3 2 2" xfId="10304"/>
    <cellStyle name="Comma 3 2 3 2 3 2 2 2" xfId="16086"/>
    <cellStyle name="Comma 3 2 3 2 3 2 2 2 2" xfId="35898"/>
    <cellStyle name="Comma 3 2 3 2 3 2 2 3" xfId="21869"/>
    <cellStyle name="Comma 3 2 3 2 3 2 2 3 2" xfId="35899"/>
    <cellStyle name="Comma 3 2 3 2 3 2 2 4" xfId="35900"/>
    <cellStyle name="Comma 3 2 3 2 3 2 3" xfId="7413"/>
    <cellStyle name="Comma 3 2 3 2 3 2 3 2" xfId="35901"/>
    <cellStyle name="Comma 3 2 3 2 3 2 4" xfId="13195"/>
    <cellStyle name="Comma 3 2 3 2 3 2 4 2" xfId="35902"/>
    <cellStyle name="Comma 3 2 3 2 3 2 5" xfId="18978"/>
    <cellStyle name="Comma 3 2 3 2 3 2 5 2" xfId="35903"/>
    <cellStyle name="Comma 3 2 3 2 3 2 6" xfId="35904"/>
    <cellStyle name="Comma 3 2 3 2 3 3" xfId="5710"/>
    <cellStyle name="Comma 3 2 3 2 3 3 2" xfId="14384"/>
    <cellStyle name="Comma 3 2 3 2 3 3 2 2" xfId="35905"/>
    <cellStyle name="Comma 3 2 3 2 3 3 3" xfId="20167"/>
    <cellStyle name="Comma 3 2 3 2 3 3 3 2" xfId="35906"/>
    <cellStyle name="Comma 3 2 3 2 3 3 4" xfId="35907"/>
    <cellStyle name="Comma 3 2 3 2 3 4" xfId="8602"/>
    <cellStyle name="Comma 3 2 3 2 3 4 2" xfId="35908"/>
    <cellStyle name="Comma 3 2 3 2 3 5" xfId="4521"/>
    <cellStyle name="Comma 3 2 3 2 3 5 2" xfId="35909"/>
    <cellStyle name="Comma 3 2 3 2 3 6" xfId="11493"/>
    <cellStyle name="Comma 3 2 3 2 3 6 2" xfId="35910"/>
    <cellStyle name="Comma 3 2 3 2 3 7" xfId="17276"/>
    <cellStyle name="Comma 3 2 3 2 3 7 2" xfId="35911"/>
    <cellStyle name="Comma 3 2 3 2 3 8" xfId="35912"/>
    <cellStyle name="Comma 3 2 3 2 4" xfId="2242"/>
    <cellStyle name="Comma 3 2 3 2 4 2" xfId="6837"/>
    <cellStyle name="Comma 3 2 3 2 4 2 2" xfId="15510"/>
    <cellStyle name="Comma 3 2 3 2 4 2 2 2" xfId="35913"/>
    <cellStyle name="Comma 3 2 3 2 4 2 3" xfId="21293"/>
    <cellStyle name="Comma 3 2 3 2 4 2 3 2" xfId="35914"/>
    <cellStyle name="Comma 3 2 3 2 4 2 4" xfId="35915"/>
    <cellStyle name="Comma 3 2 3 2 4 3" xfId="9728"/>
    <cellStyle name="Comma 3 2 3 2 4 3 2" xfId="35916"/>
    <cellStyle name="Comma 3 2 3 2 4 4" xfId="3945"/>
    <cellStyle name="Comma 3 2 3 2 4 4 2" xfId="35917"/>
    <cellStyle name="Comma 3 2 3 2 4 5" xfId="12619"/>
    <cellStyle name="Comma 3 2 3 2 4 5 2" xfId="35918"/>
    <cellStyle name="Comma 3 2 3 2 4 6" xfId="18402"/>
    <cellStyle name="Comma 3 2 3 2 4 6 2" xfId="35919"/>
    <cellStyle name="Comma 3 2 3 2 4 7" xfId="35920"/>
    <cellStyle name="Comma 3 2 3 2 5" xfId="1607"/>
    <cellStyle name="Comma 3 2 3 2 5 2" xfId="9093"/>
    <cellStyle name="Comma 3 2 3 2 5 2 2" xfId="14875"/>
    <cellStyle name="Comma 3 2 3 2 5 2 2 2" xfId="35921"/>
    <cellStyle name="Comma 3 2 3 2 5 2 3" xfId="20658"/>
    <cellStyle name="Comma 3 2 3 2 5 2 3 2" xfId="35922"/>
    <cellStyle name="Comma 3 2 3 2 5 2 4" xfId="35923"/>
    <cellStyle name="Comma 3 2 3 2 5 3" xfId="6202"/>
    <cellStyle name="Comma 3 2 3 2 5 3 2" xfId="35924"/>
    <cellStyle name="Comma 3 2 3 2 5 4" xfId="11984"/>
    <cellStyle name="Comma 3 2 3 2 5 4 2" xfId="35925"/>
    <cellStyle name="Comma 3 2 3 2 5 5" xfId="17767"/>
    <cellStyle name="Comma 3 2 3 2 5 5 2" xfId="35926"/>
    <cellStyle name="Comma 3 2 3 2 5 6" xfId="35927"/>
    <cellStyle name="Comma 3 2 3 2 6" xfId="5134"/>
    <cellStyle name="Comma 3 2 3 2 6 2" xfId="13808"/>
    <cellStyle name="Comma 3 2 3 2 6 2 2" xfId="35928"/>
    <cellStyle name="Comma 3 2 3 2 6 3" xfId="19591"/>
    <cellStyle name="Comma 3 2 3 2 6 3 2" xfId="35929"/>
    <cellStyle name="Comma 3 2 3 2 6 4" xfId="35930"/>
    <cellStyle name="Comma 3 2 3 2 7" xfId="8026"/>
    <cellStyle name="Comma 3 2 3 2 7 2" xfId="35931"/>
    <cellStyle name="Comma 3 2 3 2 8" xfId="3310"/>
    <cellStyle name="Comma 3 2 3 2 8 2" xfId="35932"/>
    <cellStyle name="Comma 3 2 3 2 9" xfId="10917"/>
    <cellStyle name="Comma 3 2 3 2 9 2" xfId="35933"/>
    <cellStyle name="Comma 3 2 3 3" xfId="506"/>
    <cellStyle name="Comma 3 2 3 3 2" xfId="2244"/>
    <cellStyle name="Comma 3 2 3 3 2 2" xfId="9730"/>
    <cellStyle name="Comma 3 2 3 3 2 2 2" xfId="15512"/>
    <cellStyle name="Comma 3 2 3 3 2 2 2 2" xfId="35934"/>
    <cellStyle name="Comma 3 2 3 3 2 2 3" xfId="21295"/>
    <cellStyle name="Comma 3 2 3 3 2 2 3 2" xfId="35935"/>
    <cellStyle name="Comma 3 2 3 3 2 2 4" xfId="35936"/>
    <cellStyle name="Comma 3 2 3 3 2 3" xfId="6839"/>
    <cellStyle name="Comma 3 2 3 3 2 3 2" xfId="35937"/>
    <cellStyle name="Comma 3 2 3 3 2 4" xfId="12621"/>
    <cellStyle name="Comma 3 2 3 3 2 4 2" xfId="35938"/>
    <cellStyle name="Comma 3 2 3 3 2 5" xfId="18404"/>
    <cellStyle name="Comma 3 2 3 3 2 5 2" xfId="35939"/>
    <cellStyle name="Comma 3 2 3 3 2 6" xfId="35940"/>
    <cellStyle name="Comma 3 2 3 3 3" xfId="5136"/>
    <cellStyle name="Comma 3 2 3 3 3 2" xfId="13810"/>
    <cellStyle name="Comma 3 2 3 3 3 2 2" xfId="35941"/>
    <cellStyle name="Comma 3 2 3 3 3 3" xfId="19593"/>
    <cellStyle name="Comma 3 2 3 3 3 3 2" xfId="35942"/>
    <cellStyle name="Comma 3 2 3 3 3 4" xfId="35943"/>
    <cellStyle name="Comma 3 2 3 3 4" xfId="8028"/>
    <cellStyle name="Comma 3 2 3 3 4 2" xfId="35944"/>
    <cellStyle name="Comma 3 2 3 3 5" xfId="3947"/>
    <cellStyle name="Comma 3 2 3 3 5 2" xfId="35945"/>
    <cellStyle name="Comma 3 2 3 3 6" xfId="10919"/>
    <cellStyle name="Comma 3 2 3 3 6 2" xfId="35946"/>
    <cellStyle name="Comma 3 2 3 3 7" xfId="16702"/>
    <cellStyle name="Comma 3 2 3 3 7 2" xfId="35947"/>
    <cellStyle name="Comma 3 2 3 3 8" xfId="35948"/>
    <cellStyle name="Comma 3 2 3 4" xfId="1113"/>
    <cellStyle name="Comma 3 2 3 4 2" xfId="2817"/>
    <cellStyle name="Comma 3 2 3 4 2 2" xfId="10303"/>
    <cellStyle name="Comma 3 2 3 4 2 2 2" xfId="16085"/>
    <cellStyle name="Comma 3 2 3 4 2 2 2 2" xfId="35949"/>
    <cellStyle name="Comma 3 2 3 4 2 2 3" xfId="21868"/>
    <cellStyle name="Comma 3 2 3 4 2 2 3 2" xfId="35950"/>
    <cellStyle name="Comma 3 2 3 4 2 2 4" xfId="35951"/>
    <cellStyle name="Comma 3 2 3 4 2 3" xfId="7412"/>
    <cellStyle name="Comma 3 2 3 4 2 3 2" xfId="35952"/>
    <cellStyle name="Comma 3 2 3 4 2 4" xfId="13194"/>
    <cellStyle name="Comma 3 2 3 4 2 4 2" xfId="35953"/>
    <cellStyle name="Comma 3 2 3 4 2 5" xfId="18977"/>
    <cellStyle name="Comma 3 2 3 4 2 5 2" xfId="35954"/>
    <cellStyle name="Comma 3 2 3 4 2 6" xfId="35955"/>
    <cellStyle name="Comma 3 2 3 4 3" xfId="5709"/>
    <cellStyle name="Comma 3 2 3 4 3 2" xfId="14383"/>
    <cellStyle name="Comma 3 2 3 4 3 2 2" xfId="35956"/>
    <cellStyle name="Comma 3 2 3 4 3 3" xfId="20166"/>
    <cellStyle name="Comma 3 2 3 4 3 3 2" xfId="35957"/>
    <cellStyle name="Comma 3 2 3 4 3 4" xfId="35958"/>
    <cellStyle name="Comma 3 2 3 4 4" xfId="8601"/>
    <cellStyle name="Comma 3 2 3 4 4 2" xfId="35959"/>
    <cellStyle name="Comma 3 2 3 4 5" xfId="4520"/>
    <cellStyle name="Comma 3 2 3 4 5 2" xfId="35960"/>
    <cellStyle name="Comma 3 2 3 4 6" xfId="11492"/>
    <cellStyle name="Comma 3 2 3 4 6 2" xfId="35961"/>
    <cellStyle name="Comma 3 2 3 4 7" xfId="17275"/>
    <cellStyle name="Comma 3 2 3 4 7 2" xfId="35962"/>
    <cellStyle name="Comma 3 2 3 4 8" xfId="35963"/>
    <cellStyle name="Comma 3 2 3 5" xfId="2241"/>
    <cellStyle name="Comma 3 2 3 5 2" xfId="6836"/>
    <cellStyle name="Comma 3 2 3 5 2 2" xfId="15509"/>
    <cellStyle name="Comma 3 2 3 5 2 2 2" xfId="35964"/>
    <cellStyle name="Comma 3 2 3 5 2 3" xfId="21292"/>
    <cellStyle name="Comma 3 2 3 5 2 3 2" xfId="35965"/>
    <cellStyle name="Comma 3 2 3 5 2 4" xfId="35966"/>
    <cellStyle name="Comma 3 2 3 5 3" xfId="9727"/>
    <cellStyle name="Comma 3 2 3 5 3 2" xfId="35967"/>
    <cellStyle name="Comma 3 2 3 5 4" xfId="3944"/>
    <cellStyle name="Comma 3 2 3 5 4 2" xfId="35968"/>
    <cellStyle name="Comma 3 2 3 5 5" xfId="12618"/>
    <cellStyle name="Comma 3 2 3 5 5 2" xfId="35969"/>
    <cellStyle name="Comma 3 2 3 5 6" xfId="18401"/>
    <cellStyle name="Comma 3 2 3 5 6 2" xfId="35970"/>
    <cellStyle name="Comma 3 2 3 5 7" xfId="35971"/>
    <cellStyle name="Comma 3 2 3 6" xfId="1606"/>
    <cellStyle name="Comma 3 2 3 6 2" xfId="9092"/>
    <cellStyle name="Comma 3 2 3 6 2 2" xfId="14874"/>
    <cellStyle name="Comma 3 2 3 6 2 2 2" xfId="35972"/>
    <cellStyle name="Comma 3 2 3 6 2 3" xfId="20657"/>
    <cellStyle name="Comma 3 2 3 6 2 3 2" xfId="35973"/>
    <cellStyle name="Comma 3 2 3 6 2 4" xfId="35974"/>
    <cellStyle name="Comma 3 2 3 6 3" xfId="6201"/>
    <cellStyle name="Comma 3 2 3 6 3 2" xfId="35975"/>
    <cellStyle name="Comma 3 2 3 6 4" xfId="11983"/>
    <cellStyle name="Comma 3 2 3 6 4 2" xfId="35976"/>
    <cellStyle name="Comma 3 2 3 6 5" xfId="17766"/>
    <cellStyle name="Comma 3 2 3 6 5 2" xfId="35977"/>
    <cellStyle name="Comma 3 2 3 6 6" xfId="35978"/>
    <cellStyle name="Comma 3 2 3 7" xfId="5133"/>
    <cellStyle name="Comma 3 2 3 7 2" xfId="13807"/>
    <cellStyle name="Comma 3 2 3 7 2 2" xfId="35979"/>
    <cellStyle name="Comma 3 2 3 7 3" xfId="19590"/>
    <cellStyle name="Comma 3 2 3 7 3 2" xfId="35980"/>
    <cellStyle name="Comma 3 2 3 7 4" xfId="35981"/>
    <cellStyle name="Comma 3 2 3 8" xfId="8025"/>
    <cellStyle name="Comma 3 2 3 8 2" xfId="35982"/>
    <cellStyle name="Comma 3 2 3 9" xfId="3309"/>
    <cellStyle name="Comma 3 2 3 9 2" xfId="35983"/>
    <cellStyle name="Comma 3 2 4" xfId="507"/>
    <cellStyle name="Comma 3 2 4 10" xfId="16703"/>
    <cellStyle name="Comma 3 2 4 10 2" xfId="35984"/>
    <cellStyle name="Comma 3 2 4 11" xfId="35985"/>
    <cellStyle name="Comma 3 2 4 2" xfId="508"/>
    <cellStyle name="Comma 3 2 4 2 2" xfId="2246"/>
    <cellStyle name="Comma 3 2 4 2 2 2" xfId="9732"/>
    <cellStyle name="Comma 3 2 4 2 2 2 2" xfId="15514"/>
    <cellStyle name="Comma 3 2 4 2 2 2 2 2" xfId="35986"/>
    <cellStyle name="Comma 3 2 4 2 2 2 3" xfId="21297"/>
    <cellStyle name="Comma 3 2 4 2 2 2 3 2" xfId="35987"/>
    <cellStyle name="Comma 3 2 4 2 2 2 4" xfId="35988"/>
    <cellStyle name="Comma 3 2 4 2 2 3" xfId="6841"/>
    <cellStyle name="Comma 3 2 4 2 2 3 2" xfId="35989"/>
    <cellStyle name="Comma 3 2 4 2 2 4" xfId="12623"/>
    <cellStyle name="Comma 3 2 4 2 2 4 2" xfId="35990"/>
    <cellStyle name="Comma 3 2 4 2 2 5" xfId="18406"/>
    <cellStyle name="Comma 3 2 4 2 2 5 2" xfId="35991"/>
    <cellStyle name="Comma 3 2 4 2 2 6" xfId="35992"/>
    <cellStyle name="Comma 3 2 4 2 3" xfId="5138"/>
    <cellStyle name="Comma 3 2 4 2 3 2" xfId="13812"/>
    <cellStyle name="Comma 3 2 4 2 3 2 2" xfId="35993"/>
    <cellStyle name="Comma 3 2 4 2 3 3" xfId="19595"/>
    <cellStyle name="Comma 3 2 4 2 3 3 2" xfId="35994"/>
    <cellStyle name="Comma 3 2 4 2 3 4" xfId="35995"/>
    <cellStyle name="Comma 3 2 4 2 4" xfId="8030"/>
    <cellStyle name="Comma 3 2 4 2 4 2" xfId="35996"/>
    <cellStyle name="Comma 3 2 4 2 5" xfId="3949"/>
    <cellStyle name="Comma 3 2 4 2 5 2" xfId="35997"/>
    <cellStyle name="Comma 3 2 4 2 6" xfId="10921"/>
    <cellStyle name="Comma 3 2 4 2 6 2" xfId="35998"/>
    <cellStyle name="Comma 3 2 4 2 7" xfId="16704"/>
    <cellStyle name="Comma 3 2 4 2 7 2" xfId="35999"/>
    <cellStyle name="Comma 3 2 4 2 8" xfId="36000"/>
    <cellStyle name="Comma 3 2 4 3" xfId="1115"/>
    <cellStyle name="Comma 3 2 4 3 2" xfId="2819"/>
    <cellStyle name="Comma 3 2 4 3 2 2" xfId="10305"/>
    <cellStyle name="Comma 3 2 4 3 2 2 2" xfId="16087"/>
    <cellStyle name="Comma 3 2 4 3 2 2 2 2" xfId="36001"/>
    <cellStyle name="Comma 3 2 4 3 2 2 3" xfId="21870"/>
    <cellStyle name="Comma 3 2 4 3 2 2 3 2" xfId="36002"/>
    <cellStyle name="Comma 3 2 4 3 2 2 4" xfId="36003"/>
    <cellStyle name="Comma 3 2 4 3 2 3" xfId="7414"/>
    <cellStyle name="Comma 3 2 4 3 2 3 2" xfId="36004"/>
    <cellStyle name="Comma 3 2 4 3 2 4" xfId="13196"/>
    <cellStyle name="Comma 3 2 4 3 2 4 2" xfId="36005"/>
    <cellStyle name="Comma 3 2 4 3 2 5" xfId="18979"/>
    <cellStyle name="Comma 3 2 4 3 2 5 2" xfId="36006"/>
    <cellStyle name="Comma 3 2 4 3 2 6" xfId="36007"/>
    <cellStyle name="Comma 3 2 4 3 3" xfId="5711"/>
    <cellStyle name="Comma 3 2 4 3 3 2" xfId="14385"/>
    <cellStyle name="Comma 3 2 4 3 3 2 2" xfId="36008"/>
    <cellStyle name="Comma 3 2 4 3 3 3" xfId="20168"/>
    <cellStyle name="Comma 3 2 4 3 3 3 2" xfId="36009"/>
    <cellStyle name="Comma 3 2 4 3 3 4" xfId="36010"/>
    <cellStyle name="Comma 3 2 4 3 4" xfId="8603"/>
    <cellStyle name="Comma 3 2 4 3 4 2" xfId="36011"/>
    <cellStyle name="Comma 3 2 4 3 5" xfId="4522"/>
    <cellStyle name="Comma 3 2 4 3 5 2" xfId="36012"/>
    <cellStyle name="Comma 3 2 4 3 6" xfId="11494"/>
    <cellStyle name="Comma 3 2 4 3 6 2" xfId="36013"/>
    <cellStyle name="Comma 3 2 4 3 7" xfId="17277"/>
    <cellStyle name="Comma 3 2 4 3 7 2" xfId="36014"/>
    <cellStyle name="Comma 3 2 4 3 8" xfId="36015"/>
    <cellStyle name="Comma 3 2 4 4" xfId="2245"/>
    <cellStyle name="Comma 3 2 4 4 2" xfId="6840"/>
    <cellStyle name="Comma 3 2 4 4 2 2" xfId="15513"/>
    <cellStyle name="Comma 3 2 4 4 2 2 2" xfId="36016"/>
    <cellStyle name="Comma 3 2 4 4 2 3" xfId="21296"/>
    <cellStyle name="Comma 3 2 4 4 2 3 2" xfId="36017"/>
    <cellStyle name="Comma 3 2 4 4 2 4" xfId="36018"/>
    <cellStyle name="Comma 3 2 4 4 3" xfId="9731"/>
    <cellStyle name="Comma 3 2 4 4 3 2" xfId="36019"/>
    <cellStyle name="Comma 3 2 4 4 4" xfId="3948"/>
    <cellStyle name="Comma 3 2 4 4 4 2" xfId="36020"/>
    <cellStyle name="Comma 3 2 4 4 5" xfId="12622"/>
    <cellStyle name="Comma 3 2 4 4 5 2" xfId="36021"/>
    <cellStyle name="Comma 3 2 4 4 6" xfId="18405"/>
    <cellStyle name="Comma 3 2 4 4 6 2" xfId="36022"/>
    <cellStyle name="Comma 3 2 4 4 7" xfId="36023"/>
    <cellStyle name="Comma 3 2 4 5" xfId="1608"/>
    <cellStyle name="Comma 3 2 4 5 2" xfId="9094"/>
    <cellStyle name="Comma 3 2 4 5 2 2" xfId="14876"/>
    <cellStyle name="Comma 3 2 4 5 2 2 2" xfId="36024"/>
    <cellStyle name="Comma 3 2 4 5 2 3" xfId="20659"/>
    <cellStyle name="Comma 3 2 4 5 2 3 2" xfId="36025"/>
    <cellStyle name="Comma 3 2 4 5 2 4" xfId="36026"/>
    <cellStyle name="Comma 3 2 4 5 3" xfId="6203"/>
    <cellStyle name="Comma 3 2 4 5 3 2" xfId="36027"/>
    <cellStyle name="Comma 3 2 4 5 4" xfId="11985"/>
    <cellStyle name="Comma 3 2 4 5 4 2" xfId="36028"/>
    <cellStyle name="Comma 3 2 4 5 5" xfId="17768"/>
    <cellStyle name="Comma 3 2 4 5 5 2" xfId="36029"/>
    <cellStyle name="Comma 3 2 4 5 6" xfId="36030"/>
    <cellStyle name="Comma 3 2 4 6" xfId="5137"/>
    <cellStyle name="Comma 3 2 4 6 2" xfId="13811"/>
    <cellStyle name="Comma 3 2 4 6 2 2" xfId="36031"/>
    <cellStyle name="Comma 3 2 4 6 3" xfId="19594"/>
    <cellStyle name="Comma 3 2 4 6 3 2" xfId="36032"/>
    <cellStyle name="Comma 3 2 4 6 4" xfId="36033"/>
    <cellStyle name="Comma 3 2 4 7" xfId="8029"/>
    <cellStyle name="Comma 3 2 4 7 2" xfId="36034"/>
    <cellStyle name="Comma 3 2 4 8" xfId="3311"/>
    <cellStyle name="Comma 3 2 4 8 2" xfId="36035"/>
    <cellStyle name="Comma 3 2 4 9" xfId="10920"/>
    <cellStyle name="Comma 3 2 4 9 2" xfId="36036"/>
    <cellStyle name="Comma 3 2 5" xfId="509"/>
    <cellStyle name="Comma 3 2 5 10" xfId="16705"/>
    <cellStyle name="Comma 3 2 5 10 2" xfId="36037"/>
    <cellStyle name="Comma 3 2 5 11" xfId="36038"/>
    <cellStyle name="Comma 3 2 5 2" xfId="510"/>
    <cellStyle name="Comma 3 2 5 2 2" xfId="2248"/>
    <cellStyle name="Comma 3 2 5 2 2 2" xfId="9734"/>
    <cellStyle name="Comma 3 2 5 2 2 2 2" xfId="15516"/>
    <cellStyle name="Comma 3 2 5 2 2 2 2 2" xfId="36039"/>
    <cellStyle name="Comma 3 2 5 2 2 2 3" xfId="21299"/>
    <cellStyle name="Comma 3 2 5 2 2 2 3 2" xfId="36040"/>
    <cellStyle name="Comma 3 2 5 2 2 2 4" xfId="36041"/>
    <cellStyle name="Comma 3 2 5 2 2 3" xfId="6843"/>
    <cellStyle name="Comma 3 2 5 2 2 3 2" xfId="36042"/>
    <cellStyle name="Comma 3 2 5 2 2 4" xfId="12625"/>
    <cellStyle name="Comma 3 2 5 2 2 4 2" xfId="36043"/>
    <cellStyle name="Comma 3 2 5 2 2 5" xfId="18408"/>
    <cellStyle name="Comma 3 2 5 2 2 5 2" xfId="36044"/>
    <cellStyle name="Comma 3 2 5 2 2 6" xfId="36045"/>
    <cellStyle name="Comma 3 2 5 2 3" xfId="5140"/>
    <cellStyle name="Comma 3 2 5 2 3 2" xfId="13814"/>
    <cellStyle name="Comma 3 2 5 2 3 2 2" xfId="36046"/>
    <cellStyle name="Comma 3 2 5 2 3 3" xfId="19597"/>
    <cellStyle name="Comma 3 2 5 2 3 3 2" xfId="36047"/>
    <cellStyle name="Comma 3 2 5 2 3 4" xfId="36048"/>
    <cellStyle name="Comma 3 2 5 2 4" xfId="8032"/>
    <cellStyle name="Comma 3 2 5 2 4 2" xfId="36049"/>
    <cellStyle name="Comma 3 2 5 2 5" xfId="3951"/>
    <cellStyle name="Comma 3 2 5 2 5 2" xfId="36050"/>
    <cellStyle name="Comma 3 2 5 2 6" xfId="10923"/>
    <cellStyle name="Comma 3 2 5 2 6 2" xfId="36051"/>
    <cellStyle name="Comma 3 2 5 2 7" xfId="16706"/>
    <cellStyle name="Comma 3 2 5 2 7 2" xfId="36052"/>
    <cellStyle name="Comma 3 2 5 2 8" xfId="36053"/>
    <cellStyle name="Comma 3 2 5 3" xfId="1116"/>
    <cellStyle name="Comma 3 2 5 3 2" xfId="2820"/>
    <cellStyle name="Comma 3 2 5 3 2 2" xfId="10306"/>
    <cellStyle name="Comma 3 2 5 3 2 2 2" xfId="16088"/>
    <cellStyle name="Comma 3 2 5 3 2 2 2 2" xfId="36054"/>
    <cellStyle name="Comma 3 2 5 3 2 2 3" xfId="21871"/>
    <cellStyle name="Comma 3 2 5 3 2 2 3 2" xfId="36055"/>
    <cellStyle name="Comma 3 2 5 3 2 2 4" xfId="36056"/>
    <cellStyle name="Comma 3 2 5 3 2 3" xfId="7415"/>
    <cellStyle name="Comma 3 2 5 3 2 3 2" xfId="36057"/>
    <cellStyle name="Comma 3 2 5 3 2 4" xfId="13197"/>
    <cellStyle name="Comma 3 2 5 3 2 4 2" xfId="36058"/>
    <cellStyle name="Comma 3 2 5 3 2 5" xfId="18980"/>
    <cellStyle name="Comma 3 2 5 3 2 5 2" xfId="36059"/>
    <cellStyle name="Comma 3 2 5 3 2 6" xfId="36060"/>
    <cellStyle name="Comma 3 2 5 3 3" xfId="5712"/>
    <cellStyle name="Comma 3 2 5 3 3 2" xfId="14386"/>
    <cellStyle name="Comma 3 2 5 3 3 2 2" xfId="36061"/>
    <cellStyle name="Comma 3 2 5 3 3 3" xfId="20169"/>
    <cellStyle name="Comma 3 2 5 3 3 3 2" xfId="36062"/>
    <cellStyle name="Comma 3 2 5 3 3 4" xfId="36063"/>
    <cellStyle name="Comma 3 2 5 3 4" xfId="8604"/>
    <cellStyle name="Comma 3 2 5 3 4 2" xfId="36064"/>
    <cellStyle name="Comma 3 2 5 3 5" xfId="4523"/>
    <cellStyle name="Comma 3 2 5 3 5 2" xfId="36065"/>
    <cellStyle name="Comma 3 2 5 3 6" xfId="11495"/>
    <cellStyle name="Comma 3 2 5 3 6 2" xfId="36066"/>
    <cellStyle name="Comma 3 2 5 3 7" xfId="17278"/>
    <cellStyle name="Comma 3 2 5 3 7 2" xfId="36067"/>
    <cellStyle name="Comma 3 2 5 3 8" xfId="36068"/>
    <cellStyle name="Comma 3 2 5 4" xfId="2247"/>
    <cellStyle name="Comma 3 2 5 4 2" xfId="6842"/>
    <cellStyle name="Comma 3 2 5 4 2 2" xfId="15515"/>
    <cellStyle name="Comma 3 2 5 4 2 2 2" xfId="36069"/>
    <cellStyle name="Comma 3 2 5 4 2 3" xfId="21298"/>
    <cellStyle name="Comma 3 2 5 4 2 3 2" xfId="36070"/>
    <cellStyle name="Comma 3 2 5 4 2 4" xfId="36071"/>
    <cellStyle name="Comma 3 2 5 4 3" xfId="9733"/>
    <cellStyle name="Comma 3 2 5 4 3 2" xfId="36072"/>
    <cellStyle name="Comma 3 2 5 4 4" xfId="3950"/>
    <cellStyle name="Comma 3 2 5 4 4 2" xfId="36073"/>
    <cellStyle name="Comma 3 2 5 4 5" xfId="12624"/>
    <cellStyle name="Comma 3 2 5 4 5 2" xfId="36074"/>
    <cellStyle name="Comma 3 2 5 4 6" xfId="18407"/>
    <cellStyle name="Comma 3 2 5 4 6 2" xfId="36075"/>
    <cellStyle name="Comma 3 2 5 4 7" xfId="36076"/>
    <cellStyle name="Comma 3 2 5 5" xfId="1609"/>
    <cellStyle name="Comma 3 2 5 5 2" xfId="9095"/>
    <cellStyle name="Comma 3 2 5 5 2 2" xfId="14877"/>
    <cellStyle name="Comma 3 2 5 5 2 2 2" xfId="36077"/>
    <cellStyle name="Comma 3 2 5 5 2 3" xfId="20660"/>
    <cellStyle name="Comma 3 2 5 5 2 3 2" xfId="36078"/>
    <cellStyle name="Comma 3 2 5 5 2 4" xfId="36079"/>
    <cellStyle name="Comma 3 2 5 5 3" xfId="6204"/>
    <cellStyle name="Comma 3 2 5 5 3 2" xfId="36080"/>
    <cellStyle name="Comma 3 2 5 5 4" xfId="11986"/>
    <cellStyle name="Comma 3 2 5 5 4 2" xfId="36081"/>
    <cellStyle name="Comma 3 2 5 5 5" xfId="17769"/>
    <cellStyle name="Comma 3 2 5 5 5 2" xfId="36082"/>
    <cellStyle name="Comma 3 2 5 5 6" xfId="36083"/>
    <cellStyle name="Comma 3 2 5 6" xfId="5139"/>
    <cellStyle name="Comma 3 2 5 6 2" xfId="13813"/>
    <cellStyle name="Comma 3 2 5 6 2 2" xfId="36084"/>
    <cellStyle name="Comma 3 2 5 6 3" xfId="19596"/>
    <cellStyle name="Comma 3 2 5 6 3 2" xfId="36085"/>
    <cellStyle name="Comma 3 2 5 6 4" xfId="36086"/>
    <cellStyle name="Comma 3 2 5 7" xfId="8031"/>
    <cellStyle name="Comma 3 2 5 7 2" xfId="36087"/>
    <cellStyle name="Comma 3 2 5 8" xfId="3312"/>
    <cellStyle name="Comma 3 2 5 8 2" xfId="36088"/>
    <cellStyle name="Comma 3 2 5 9" xfId="10922"/>
    <cellStyle name="Comma 3 2 5 9 2" xfId="36089"/>
    <cellStyle name="Comma 3 2 6" xfId="511"/>
    <cellStyle name="Comma 3 2 6 2" xfId="2249"/>
    <cellStyle name="Comma 3 2 6 2 2" xfId="6844"/>
    <cellStyle name="Comma 3 2 6 2 2 2" xfId="15517"/>
    <cellStyle name="Comma 3 2 6 2 2 2 2" xfId="36090"/>
    <cellStyle name="Comma 3 2 6 2 2 3" xfId="21300"/>
    <cellStyle name="Comma 3 2 6 2 2 3 2" xfId="36091"/>
    <cellStyle name="Comma 3 2 6 2 2 4" xfId="36092"/>
    <cellStyle name="Comma 3 2 6 2 3" xfId="9735"/>
    <cellStyle name="Comma 3 2 6 2 3 2" xfId="36093"/>
    <cellStyle name="Comma 3 2 6 2 4" xfId="3952"/>
    <cellStyle name="Comma 3 2 6 2 4 2" xfId="36094"/>
    <cellStyle name="Comma 3 2 6 2 5" xfId="12626"/>
    <cellStyle name="Comma 3 2 6 2 5 2" xfId="36095"/>
    <cellStyle name="Comma 3 2 6 2 6" xfId="18409"/>
    <cellStyle name="Comma 3 2 6 2 6 2" xfId="36096"/>
    <cellStyle name="Comma 3 2 6 2 7" xfId="36097"/>
    <cellStyle name="Comma 3 2 6 3" xfId="1600"/>
    <cellStyle name="Comma 3 2 6 3 2" xfId="9086"/>
    <cellStyle name="Comma 3 2 6 3 2 2" xfId="14868"/>
    <cellStyle name="Comma 3 2 6 3 2 2 2" xfId="36098"/>
    <cellStyle name="Comma 3 2 6 3 2 3" xfId="20651"/>
    <cellStyle name="Comma 3 2 6 3 2 3 2" xfId="36099"/>
    <cellStyle name="Comma 3 2 6 3 2 4" xfId="36100"/>
    <cellStyle name="Comma 3 2 6 3 3" xfId="6195"/>
    <cellStyle name="Comma 3 2 6 3 3 2" xfId="36101"/>
    <cellStyle name="Comma 3 2 6 3 4" xfId="11977"/>
    <cellStyle name="Comma 3 2 6 3 4 2" xfId="36102"/>
    <cellStyle name="Comma 3 2 6 3 5" xfId="17760"/>
    <cellStyle name="Comma 3 2 6 3 5 2" xfId="36103"/>
    <cellStyle name="Comma 3 2 6 3 6" xfId="36104"/>
    <cellStyle name="Comma 3 2 6 4" xfId="5141"/>
    <cellStyle name="Comma 3 2 6 4 2" xfId="13815"/>
    <cellStyle name="Comma 3 2 6 4 2 2" xfId="36105"/>
    <cellStyle name="Comma 3 2 6 4 3" xfId="19598"/>
    <cellStyle name="Comma 3 2 6 4 3 2" xfId="36106"/>
    <cellStyle name="Comma 3 2 6 4 4" xfId="36107"/>
    <cellStyle name="Comma 3 2 6 5" xfId="8033"/>
    <cellStyle name="Comma 3 2 6 5 2" xfId="36108"/>
    <cellStyle name="Comma 3 2 6 6" xfId="3303"/>
    <cellStyle name="Comma 3 2 6 6 2" xfId="36109"/>
    <cellStyle name="Comma 3 2 6 7" xfId="10924"/>
    <cellStyle name="Comma 3 2 6 7 2" xfId="36110"/>
    <cellStyle name="Comma 3 2 6 8" xfId="16707"/>
    <cellStyle name="Comma 3 2 6 8 2" xfId="36111"/>
    <cellStyle name="Comma 3 2 6 9" xfId="36112"/>
    <cellStyle name="Comma 3 2 7" xfId="860"/>
    <cellStyle name="Comma 3 2 7 2" xfId="2566"/>
    <cellStyle name="Comma 3 2 7 2 2" xfId="10052"/>
    <cellStyle name="Comma 3 2 7 2 2 2" xfId="15834"/>
    <cellStyle name="Comma 3 2 7 2 2 2 2" xfId="36113"/>
    <cellStyle name="Comma 3 2 7 2 2 3" xfId="21617"/>
    <cellStyle name="Comma 3 2 7 2 2 3 2" xfId="36114"/>
    <cellStyle name="Comma 3 2 7 2 2 4" xfId="36115"/>
    <cellStyle name="Comma 3 2 7 2 3" xfId="7161"/>
    <cellStyle name="Comma 3 2 7 2 3 2" xfId="36116"/>
    <cellStyle name="Comma 3 2 7 2 4" xfId="12943"/>
    <cellStyle name="Comma 3 2 7 2 4 2" xfId="36117"/>
    <cellStyle name="Comma 3 2 7 2 5" xfId="18726"/>
    <cellStyle name="Comma 3 2 7 2 5 2" xfId="36118"/>
    <cellStyle name="Comma 3 2 7 2 6" xfId="36119"/>
    <cellStyle name="Comma 3 2 7 3" xfId="5458"/>
    <cellStyle name="Comma 3 2 7 3 2" xfId="14132"/>
    <cellStyle name="Comma 3 2 7 3 2 2" xfId="36120"/>
    <cellStyle name="Comma 3 2 7 3 3" xfId="19915"/>
    <cellStyle name="Comma 3 2 7 3 3 2" xfId="36121"/>
    <cellStyle name="Comma 3 2 7 3 4" xfId="36122"/>
    <cellStyle name="Comma 3 2 7 4" xfId="8350"/>
    <cellStyle name="Comma 3 2 7 4 2" xfId="36123"/>
    <cellStyle name="Comma 3 2 7 5" xfId="4269"/>
    <cellStyle name="Comma 3 2 7 5 2" xfId="36124"/>
    <cellStyle name="Comma 3 2 7 6" xfId="11241"/>
    <cellStyle name="Comma 3 2 7 6 2" xfId="36125"/>
    <cellStyle name="Comma 3 2 7 7" xfId="17024"/>
    <cellStyle name="Comma 3 2 7 7 2" xfId="36126"/>
    <cellStyle name="Comma 3 2 7 8" xfId="36127"/>
    <cellStyle name="Comma 3 2 8" xfId="2230"/>
    <cellStyle name="Comma 3 2 8 2" xfId="6825"/>
    <cellStyle name="Comma 3 2 8 2 2" xfId="15498"/>
    <cellStyle name="Comma 3 2 8 2 2 2" xfId="36128"/>
    <cellStyle name="Comma 3 2 8 2 3" xfId="21281"/>
    <cellStyle name="Comma 3 2 8 2 3 2" xfId="36129"/>
    <cellStyle name="Comma 3 2 8 2 4" xfId="36130"/>
    <cellStyle name="Comma 3 2 8 3" xfId="9716"/>
    <cellStyle name="Comma 3 2 8 3 2" xfId="36131"/>
    <cellStyle name="Comma 3 2 8 4" xfId="3933"/>
    <cellStyle name="Comma 3 2 8 4 2" xfId="36132"/>
    <cellStyle name="Comma 3 2 8 5" xfId="12607"/>
    <cellStyle name="Comma 3 2 8 5 2" xfId="36133"/>
    <cellStyle name="Comma 3 2 8 6" xfId="18390"/>
    <cellStyle name="Comma 3 2 8 6 2" xfId="36134"/>
    <cellStyle name="Comma 3 2 8 7" xfId="36135"/>
    <cellStyle name="Comma 3 2 9" xfId="1330"/>
    <cellStyle name="Comma 3 2 9 2" xfId="8816"/>
    <cellStyle name="Comma 3 2 9 2 2" xfId="14598"/>
    <cellStyle name="Comma 3 2 9 2 2 2" xfId="36136"/>
    <cellStyle name="Comma 3 2 9 2 3" xfId="20381"/>
    <cellStyle name="Comma 3 2 9 2 3 2" xfId="36137"/>
    <cellStyle name="Comma 3 2 9 2 4" xfId="36138"/>
    <cellStyle name="Comma 3 2 9 3" xfId="5925"/>
    <cellStyle name="Comma 3 2 9 3 2" xfId="36139"/>
    <cellStyle name="Comma 3 2 9 4" xfId="11707"/>
    <cellStyle name="Comma 3 2 9 4 2" xfId="36140"/>
    <cellStyle name="Comma 3 2 9 5" xfId="17490"/>
    <cellStyle name="Comma 3 2 9 5 2" xfId="36141"/>
    <cellStyle name="Comma 3 2 9 6" xfId="36142"/>
    <cellStyle name="Comma 3 3" xfId="512"/>
    <cellStyle name="Comma 3 3 10" xfId="8034"/>
    <cellStyle name="Comma 3 3 10 2" xfId="36143"/>
    <cellStyle name="Comma 3 3 11" xfId="3035"/>
    <cellStyle name="Comma 3 3 11 2" xfId="36144"/>
    <cellStyle name="Comma 3 3 12" xfId="10925"/>
    <cellStyle name="Comma 3 3 12 2" xfId="36145"/>
    <cellStyle name="Comma 3 3 13" xfId="16708"/>
    <cellStyle name="Comma 3 3 13 2" xfId="36146"/>
    <cellStyle name="Comma 3 3 14" xfId="36147"/>
    <cellStyle name="Comma 3 3 2" xfId="513"/>
    <cellStyle name="Comma 3 3 2 10" xfId="10926"/>
    <cellStyle name="Comma 3 3 2 10 2" xfId="36148"/>
    <cellStyle name="Comma 3 3 2 11" xfId="16709"/>
    <cellStyle name="Comma 3 3 2 11 2" xfId="36149"/>
    <cellStyle name="Comma 3 3 2 12" xfId="36150"/>
    <cellStyle name="Comma 3 3 2 2" xfId="514"/>
    <cellStyle name="Comma 3 3 2 2 10" xfId="16710"/>
    <cellStyle name="Comma 3 3 2 2 10 2" xfId="36151"/>
    <cellStyle name="Comma 3 3 2 2 11" xfId="36152"/>
    <cellStyle name="Comma 3 3 2 2 2" xfId="515"/>
    <cellStyle name="Comma 3 3 2 2 2 2" xfId="2253"/>
    <cellStyle name="Comma 3 3 2 2 2 2 2" xfId="9739"/>
    <cellStyle name="Comma 3 3 2 2 2 2 2 2" xfId="15521"/>
    <cellStyle name="Comma 3 3 2 2 2 2 2 2 2" xfId="36153"/>
    <cellStyle name="Comma 3 3 2 2 2 2 2 3" xfId="21304"/>
    <cellStyle name="Comma 3 3 2 2 2 2 2 3 2" xfId="36154"/>
    <cellStyle name="Comma 3 3 2 2 2 2 2 4" xfId="36155"/>
    <cellStyle name="Comma 3 3 2 2 2 2 3" xfId="6848"/>
    <cellStyle name="Comma 3 3 2 2 2 2 3 2" xfId="36156"/>
    <cellStyle name="Comma 3 3 2 2 2 2 4" xfId="12630"/>
    <cellStyle name="Comma 3 3 2 2 2 2 4 2" xfId="36157"/>
    <cellStyle name="Comma 3 3 2 2 2 2 5" xfId="18413"/>
    <cellStyle name="Comma 3 3 2 2 2 2 5 2" xfId="36158"/>
    <cellStyle name="Comma 3 3 2 2 2 2 6" xfId="36159"/>
    <cellStyle name="Comma 3 3 2 2 2 3" xfId="5145"/>
    <cellStyle name="Comma 3 3 2 2 2 3 2" xfId="13819"/>
    <cellStyle name="Comma 3 3 2 2 2 3 2 2" xfId="36160"/>
    <cellStyle name="Comma 3 3 2 2 2 3 3" xfId="19602"/>
    <cellStyle name="Comma 3 3 2 2 2 3 3 2" xfId="36161"/>
    <cellStyle name="Comma 3 3 2 2 2 3 4" xfId="36162"/>
    <cellStyle name="Comma 3 3 2 2 2 4" xfId="8037"/>
    <cellStyle name="Comma 3 3 2 2 2 4 2" xfId="36163"/>
    <cellStyle name="Comma 3 3 2 2 2 5" xfId="3956"/>
    <cellStyle name="Comma 3 3 2 2 2 5 2" xfId="36164"/>
    <cellStyle name="Comma 3 3 2 2 2 6" xfId="10928"/>
    <cellStyle name="Comma 3 3 2 2 2 6 2" xfId="36165"/>
    <cellStyle name="Comma 3 3 2 2 2 7" xfId="16711"/>
    <cellStyle name="Comma 3 3 2 2 2 7 2" xfId="36166"/>
    <cellStyle name="Comma 3 3 2 2 2 8" xfId="36167"/>
    <cellStyle name="Comma 3 3 2 2 3" xfId="1118"/>
    <cellStyle name="Comma 3 3 2 2 3 2" xfId="2822"/>
    <cellStyle name="Comma 3 3 2 2 3 2 2" xfId="10308"/>
    <cellStyle name="Comma 3 3 2 2 3 2 2 2" xfId="16090"/>
    <cellStyle name="Comma 3 3 2 2 3 2 2 2 2" xfId="36168"/>
    <cellStyle name="Comma 3 3 2 2 3 2 2 3" xfId="21873"/>
    <cellStyle name="Comma 3 3 2 2 3 2 2 3 2" xfId="36169"/>
    <cellStyle name="Comma 3 3 2 2 3 2 2 4" xfId="36170"/>
    <cellStyle name="Comma 3 3 2 2 3 2 3" xfId="7417"/>
    <cellStyle name="Comma 3 3 2 2 3 2 3 2" xfId="36171"/>
    <cellStyle name="Comma 3 3 2 2 3 2 4" xfId="13199"/>
    <cellStyle name="Comma 3 3 2 2 3 2 4 2" xfId="36172"/>
    <cellStyle name="Comma 3 3 2 2 3 2 5" xfId="18982"/>
    <cellStyle name="Comma 3 3 2 2 3 2 5 2" xfId="36173"/>
    <cellStyle name="Comma 3 3 2 2 3 2 6" xfId="36174"/>
    <cellStyle name="Comma 3 3 2 2 3 3" xfId="5714"/>
    <cellStyle name="Comma 3 3 2 2 3 3 2" xfId="14388"/>
    <cellStyle name="Comma 3 3 2 2 3 3 2 2" xfId="36175"/>
    <cellStyle name="Comma 3 3 2 2 3 3 3" xfId="20171"/>
    <cellStyle name="Comma 3 3 2 2 3 3 3 2" xfId="36176"/>
    <cellStyle name="Comma 3 3 2 2 3 3 4" xfId="36177"/>
    <cellStyle name="Comma 3 3 2 2 3 4" xfId="8606"/>
    <cellStyle name="Comma 3 3 2 2 3 4 2" xfId="36178"/>
    <cellStyle name="Comma 3 3 2 2 3 5" xfId="4525"/>
    <cellStyle name="Comma 3 3 2 2 3 5 2" xfId="36179"/>
    <cellStyle name="Comma 3 3 2 2 3 6" xfId="11497"/>
    <cellStyle name="Comma 3 3 2 2 3 6 2" xfId="36180"/>
    <cellStyle name="Comma 3 3 2 2 3 7" xfId="17280"/>
    <cellStyle name="Comma 3 3 2 2 3 7 2" xfId="36181"/>
    <cellStyle name="Comma 3 3 2 2 3 8" xfId="36182"/>
    <cellStyle name="Comma 3 3 2 2 4" xfId="2252"/>
    <cellStyle name="Comma 3 3 2 2 4 2" xfId="6847"/>
    <cellStyle name="Comma 3 3 2 2 4 2 2" xfId="15520"/>
    <cellStyle name="Comma 3 3 2 2 4 2 2 2" xfId="36183"/>
    <cellStyle name="Comma 3 3 2 2 4 2 3" xfId="21303"/>
    <cellStyle name="Comma 3 3 2 2 4 2 3 2" xfId="36184"/>
    <cellStyle name="Comma 3 3 2 2 4 2 4" xfId="36185"/>
    <cellStyle name="Comma 3 3 2 2 4 3" xfId="9738"/>
    <cellStyle name="Comma 3 3 2 2 4 3 2" xfId="36186"/>
    <cellStyle name="Comma 3 3 2 2 4 4" xfId="3955"/>
    <cellStyle name="Comma 3 3 2 2 4 4 2" xfId="36187"/>
    <cellStyle name="Comma 3 3 2 2 4 5" xfId="12629"/>
    <cellStyle name="Comma 3 3 2 2 4 5 2" xfId="36188"/>
    <cellStyle name="Comma 3 3 2 2 4 6" xfId="18412"/>
    <cellStyle name="Comma 3 3 2 2 4 6 2" xfId="36189"/>
    <cellStyle name="Comma 3 3 2 2 4 7" xfId="36190"/>
    <cellStyle name="Comma 3 3 2 2 5" xfId="1612"/>
    <cellStyle name="Comma 3 3 2 2 5 2" xfId="9098"/>
    <cellStyle name="Comma 3 3 2 2 5 2 2" xfId="14880"/>
    <cellStyle name="Comma 3 3 2 2 5 2 2 2" xfId="36191"/>
    <cellStyle name="Comma 3 3 2 2 5 2 3" xfId="20663"/>
    <cellStyle name="Comma 3 3 2 2 5 2 3 2" xfId="36192"/>
    <cellStyle name="Comma 3 3 2 2 5 2 4" xfId="36193"/>
    <cellStyle name="Comma 3 3 2 2 5 3" xfId="6207"/>
    <cellStyle name="Comma 3 3 2 2 5 3 2" xfId="36194"/>
    <cellStyle name="Comma 3 3 2 2 5 4" xfId="11989"/>
    <cellStyle name="Comma 3 3 2 2 5 4 2" xfId="36195"/>
    <cellStyle name="Comma 3 3 2 2 5 5" xfId="17772"/>
    <cellStyle name="Comma 3 3 2 2 5 5 2" xfId="36196"/>
    <cellStyle name="Comma 3 3 2 2 5 6" xfId="36197"/>
    <cellStyle name="Comma 3 3 2 2 6" xfId="5144"/>
    <cellStyle name="Comma 3 3 2 2 6 2" xfId="13818"/>
    <cellStyle name="Comma 3 3 2 2 6 2 2" xfId="36198"/>
    <cellStyle name="Comma 3 3 2 2 6 3" xfId="19601"/>
    <cellStyle name="Comma 3 3 2 2 6 3 2" xfId="36199"/>
    <cellStyle name="Comma 3 3 2 2 6 4" xfId="36200"/>
    <cellStyle name="Comma 3 3 2 2 7" xfId="8036"/>
    <cellStyle name="Comma 3 3 2 2 7 2" xfId="36201"/>
    <cellStyle name="Comma 3 3 2 2 8" xfId="3315"/>
    <cellStyle name="Comma 3 3 2 2 8 2" xfId="36202"/>
    <cellStyle name="Comma 3 3 2 2 9" xfId="10927"/>
    <cellStyle name="Comma 3 3 2 2 9 2" xfId="36203"/>
    <cellStyle name="Comma 3 3 2 3" xfId="516"/>
    <cellStyle name="Comma 3 3 2 3 2" xfId="2254"/>
    <cellStyle name="Comma 3 3 2 3 2 2" xfId="9740"/>
    <cellStyle name="Comma 3 3 2 3 2 2 2" xfId="15522"/>
    <cellStyle name="Comma 3 3 2 3 2 2 2 2" xfId="36204"/>
    <cellStyle name="Comma 3 3 2 3 2 2 3" xfId="21305"/>
    <cellStyle name="Comma 3 3 2 3 2 2 3 2" xfId="36205"/>
    <cellStyle name="Comma 3 3 2 3 2 2 4" xfId="36206"/>
    <cellStyle name="Comma 3 3 2 3 2 3" xfId="6849"/>
    <cellStyle name="Comma 3 3 2 3 2 3 2" xfId="36207"/>
    <cellStyle name="Comma 3 3 2 3 2 4" xfId="12631"/>
    <cellStyle name="Comma 3 3 2 3 2 4 2" xfId="36208"/>
    <cellStyle name="Comma 3 3 2 3 2 5" xfId="18414"/>
    <cellStyle name="Comma 3 3 2 3 2 5 2" xfId="36209"/>
    <cellStyle name="Comma 3 3 2 3 2 6" xfId="36210"/>
    <cellStyle name="Comma 3 3 2 3 3" xfId="5146"/>
    <cellStyle name="Comma 3 3 2 3 3 2" xfId="13820"/>
    <cellStyle name="Comma 3 3 2 3 3 2 2" xfId="36211"/>
    <cellStyle name="Comma 3 3 2 3 3 3" xfId="19603"/>
    <cellStyle name="Comma 3 3 2 3 3 3 2" xfId="36212"/>
    <cellStyle name="Comma 3 3 2 3 3 4" xfId="36213"/>
    <cellStyle name="Comma 3 3 2 3 4" xfId="8038"/>
    <cellStyle name="Comma 3 3 2 3 4 2" xfId="36214"/>
    <cellStyle name="Comma 3 3 2 3 5" xfId="3957"/>
    <cellStyle name="Comma 3 3 2 3 5 2" xfId="36215"/>
    <cellStyle name="Comma 3 3 2 3 6" xfId="10929"/>
    <cellStyle name="Comma 3 3 2 3 6 2" xfId="36216"/>
    <cellStyle name="Comma 3 3 2 3 7" xfId="16712"/>
    <cellStyle name="Comma 3 3 2 3 7 2" xfId="36217"/>
    <cellStyle name="Comma 3 3 2 3 8" xfId="36218"/>
    <cellStyle name="Comma 3 3 2 4" xfId="1117"/>
    <cellStyle name="Comma 3 3 2 4 2" xfId="2821"/>
    <cellStyle name="Comma 3 3 2 4 2 2" xfId="10307"/>
    <cellStyle name="Comma 3 3 2 4 2 2 2" xfId="16089"/>
    <cellStyle name="Comma 3 3 2 4 2 2 2 2" xfId="36219"/>
    <cellStyle name="Comma 3 3 2 4 2 2 3" xfId="21872"/>
    <cellStyle name="Comma 3 3 2 4 2 2 3 2" xfId="36220"/>
    <cellStyle name="Comma 3 3 2 4 2 2 4" xfId="36221"/>
    <cellStyle name="Comma 3 3 2 4 2 3" xfId="7416"/>
    <cellStyle name="Comma 3 3 2 4 2 3 2" xfId="36222"/>
    <cellStyle name="Comma 3 3 2 4 2 4" xfId="13198"/>
    <cellStyle name="Comma 3 3 2 4 2 4 2" xfId="36223"/>
    <cellStyle name="Comma 3 3 2 4 2 5" xfId="18981"/>
    <cellStyle name="Comma 3 3 2 4 2 5 2" xfId="36224"/>
    <cellStyle name="Comma 3 3 2 4 2 6" xfId="36225"/>
    <cellStyle name="Comma 3 3 2 4 3" xfId="5713"/>
    <cellStyle name="Comma 3 3 2 4 3 2" xfId="14387"/>
    <cellStyle name="Comma 3 3 2 4 3 2 2" xfId="36226"/>
    <cellStyle name="Comma 3 3 2 4 3 3" xfId="20170"/>
    <cellStyle name="Comma 3 3 2 4 3 3 2" xfId="36227"/>
    <cellStyle name="Comma 3 3 2 4 3 4" xfId="36228"/>
    <cellStyle name="Comma 3 3 2 4 4" xfId="8605"/>
    <cellStyle name="Comma 3 3 2 4 4 2" xfId="36229"/>
    <cellStyle name="Comma 3 3 2 4 5" xfId="4524"/>
    <cellStyle name="Comma 3 3 2 4 5 2" xfId="36230"/>
    <cellStyle name="Comma 3 3 2 4 6" xfId="11496"/>
    <cellStyle name="Comma 3 3 2 4 6 2" xfId="36231"/>
    <cellStyle name="Comma 3 3 2 4 7" xfId="17279"/>
    <cellStyle name="Comma 3 3 2 4 7 2" xfId="36232"/>
    <cellStyle name="Comma 3 3 2 4 8" xfId="36233"/>
    <cellStyle name="Comma 3 3 2 5" xfId="2251"/>
    <cellStyle name="Comma 3 3 2 5 2" xfId="6846"/>
    <cellStyle name="Comma 3 3 2 5 2 2" xfId="15519"/>
    <cellStyle name="Comma 3 3 2 5 2 2 2" xfId="36234"/>
    <cellStyle name="Comma 3 3 2 5 2 3" xfId="21302"/>
    <cellStyle name="Comma 3 3 2 5 2 3 2" xfId="36235"/>
    <cellStyle name="Comma 3 3 2 5 2 4" xfId="36236"/>
    <cellStyle name="Comma 3 3 2 5 3" xfId="9737"/>
    <cellStyle name="Comma 3 3 2 5 3 2" xfId="36237"/>
    <cellStyle name="Comma 3 3 2 5 4" xfId="3954"/>
    <cellStyle name="Comma 3 3 2 5 4 2" xfId="36238"/>
    <cellStyle name="Comma 3 3 2 5 5" xfId="12628"/>
    <cellStyle name="Comma 3 3 2 5 5 2" xfId="36239"/>
    <cellStyle name="Comma 3 3 2 5 6" xfId="18411"/>
    <cellStyle name="Comma 3 3 2 5 6 2" xfId="36240"/>
    <cellStyle name="Comma 3 3 2 5 7" xfId="36241"/>
    <cellStyle name="Comma 3 3 2 6" xfId="1611"/>
    <cellStyle name="Comma 3 3 2 6 2" xfId="9097"/>
    <cellStyle name="Comma 3 3 2 6 2 2" xfId="14879"/>
    <cellStyle name="Comma 3 3 2 6 2 2 2" xfId="36242"/>
    <cellStyle name="Comma 3 3 2 6 2 3" xfId="20662"/>
    <cellStyle name="Comma 3 3 2 6 2 3 2" xfId="36243"/>
    <cellStyle name="Comma 3 3 2 6 2 4" xfId="36244"/>
    <cellStyle name="Comma 3 3 2 6 3" xfId="6206"/>
    <cellStyle name="Comma 3 3 2 6 3 2" xfId="36245"/>
    <cellStyle name="Comma 3 3 2 6 4" xfId="11988"/>
    <cellStyle name="Comma 3 3 2 6 4 2" xfId="36246"/>
    <cellStyle name="Comma 3 3 2 6 5" xfId="17771"/>
    <cellStyle name="Comma 3 3 2 6 5 2" xfId="36247"/>
    <cellStyle name="Comma 3 3 2 6 6" xfId="36248"/>
    <cellStyle name="Comma 3 3 2 7" xfId="5143"/>
    <cellStyle name="Comma 3 3 2 7 2" xfId="13817"/>
    <cellStyle name="Comma 3 3 2 7 2 2" xfId="36249"/>
    <cellStyle name="Comma 3 3 2 7 3" xfId="19600"/>
    <cellStyle name="Comma 3 3 2 7 3 2" xfId="36250"/>
    <cellStyle name="Comma 3 3 2 7 4" xfId="36251"/>
    <cellStyle name="Comma 3 3 2 8" xfId="8035"/>
    <cellStyle name="Comma 3 3 2 8 2" xfId="36252"/>
    <cellStyle name="Comma 3 3 2 9" xfId="3314"/>
    <cellStyle name="Comma 3 3 2 9 2" xfId="36253"/>
    <cellStyle name="Comma 3 3 3" xfId="517"/>
    <cellStyle name="Comma 3 3 3 10" xfId="16713"/>
    <cellStyle name="Comma 3 3 3 10 2" xfId="36254"/>
    <cellStyle name="Comma 3 3 3 11" xfId="36255"/>
    <cellStyle name="Comma 3 3 3 2" xfId="518"/>
    <cellStyle name="Comma 3 3 3 2 2" xfId="2256"/>
    <cellStyle name="Comma 3 3 3 2 2 2" xfId="9742"/>
    <cellStyle name="Comma 3 3 3 2 2 2 2" xfId="15524"/>
    <cellStyle name="Comma 3 3 3 2 2 2 2 2" xfId="36256"/>
    <cellStyle name="Comma 3 3 3 2 2 2 3" xfId="21307"/>
    <cellStyle name="Comma 3 3 3 2 2 2 3 2" xfId="36257"/>
    <cellStyle name="Comma 3 3 3 2 2 2 4" xfId="36258"/>
    <cellStyle name="Comma 3 3 3 2 2 3" xfId="6851"/>
    <cellStyle name="Comma 3 3 3 2 2 3 2" xfId="36259"/>
    <cellStyle name="Comma 3 3 3 2 2 4" xfId="12633"/>
    <cellStyle name="Comma 3 3 3 2 2 4 2" xfId="36260"/>
    <cellStyle name="Comma 3 3 3 2 2 5" xfId="18416"/>
    <cellStyle name="Comma 3 3 3 2 2 5 2" xfId="36261"/>
    <cellStyle name="Comma 3 3 3 2 2 6" xfId="36262"/>
    <cellStyle name="Comma 3 3 3 2 3" xfId="5148"/>
    <cellStyle name="Comma 3 3 3 2 3 2" xfId="13822"/>
    <cellStyle name="Comma 3 3 3 2 3 2 2" xfId="36263"/>
    <cellStyle name="Comma 3 3 3 2 3 3" xfId="19605"/>
    <cellStyle name="Comma 3 3 3 2 3 3 2" xfId="36264"/>
    <cellStyle name="Comma 3 3 3 2 3 4" xfId="36265"/>
    <cellStyle name="Comma 3 3 3 2 4" xfId="8040"/>
    <cellStyle name="Comma 3 3 3 2 4 2" xfId="36266"/>
    <cellStyle name="Comma 3 3 3 2 5" xfId="3959"/>
    <cellStyle name="Comma 3 3 3 2 5 2" xfId="36267"/>
    <cellStyle name="Comma 3 3 3 2 6" xfId="10931"/>
    <cellStyle name="Comma 3 3 3 2 6 2" xfId="36268"/>
    <cellStyle name="Comma 3 3 3 2 7" xfId="16714"/>
    <cellStyle name="Comma 3 3 3 2 7 2" xfId="36269"/>
    <cellStyle name="Comma 3 3 3 2 8" xfId="36270"/>
    <cellStyle name="Comma 3 3 3 3" xfId="1119"/>
    <cellStyle name="Comma 3 3 3 3 2" xfId="2823"/>
    <cellStyle name="Comma 3 3 3 3 2 2" xfId="10309"/>
    <cellStyle name="Comma 3 3 3 3 2 2 2" xfId="16091"/>
    <cellStyle name="Comma 3 3 3 3 2 2 2 2" xfId="36271"/>
    <cellStyle name="Comma 3 3 3 3 2 2 3" xfId="21874"/>
    <cellStyle name="Comma 3 3 3 3 2 2 3 2" xfId="36272"/>
    <cellStyle name="Comma 3 3 3 3 2 2 4" xfId="36273"/>
    <cellStyle name="Comma 3 3 3 3 2 3" xfId="7418"/>
    <cellStyle name="Comma 3 3 3 3 2 3 2" xfId="36274"/>
    <cellStyle name="Comma 3 3 3 3 2 4" xfId="13200"/>
    <cellStyle name="Comma 3 3 3 3 2 4 2" xfId="36275"/>
    <cellStyle name="Comma 3 3 3 3 2 5" xfId="18983"/>
    <cellStyle name="Comma 3 3 3 3 2 5 2" xfId="36276"/>
    <cellStyle name="Comma 3 3 3 3 2 6" xfId="36277"/>
    <cellStyle name="Comma 3 3 3 3 3" xfId="5715"/>
    <cellStyle name="Comma 3 3 3 3 3 2" xfId="14389"/>
    <cellStyle name="Comma 3 3 3 3 3 2 2" xfId="36278"/>
    <cellStyle name="Comma 3 3 3 3 3 3" xfId="20172"/>
    <cellStyle name="Comma 3 3 3 3 3 3 2" xfId="36279"/>
    <cellStyle name="Comma 3 3 3 3 3 4" xfId="36280"/>
    <cellStyle name="Comma 3 3 3 3 4" xfId="8607"/>
    <cellStyle name="Comma 3 3 3 3 4 2" xfId="36281"/>
    <cellStyle name="Comma 3 3 3 3 5" xfId="4526"/>
    <cellStyle name="Comma 3 3 3 3 5 2" xfId="36282"/>
    <cellStyle name="Comma 3 3 3 3 6" xfId="11498"/>
    <cellStyle name="Comma 3 3 3 3 6 2" xfId="36283"/>
    <cellStyle name="Comma 3 3 3 3 7" xfId="17281"/>
    <cellStyle name="Comma 3 3 3 3 7 2" xfId="36284"/>
    <cellStyle name="Comma 3 3 3 3 8" xfId="36285"/>
    <cellStyle name="Comma 3 3 3 4" xfId="2255"/>
    <cellStyle name="Comma 3 3 3 4 2" xfId="6850"/>
    <cellStyle name="Comma 3 3 3 4 2 2" xfId="15523"/>
    <cellStyle name="Comma 3 3 3 4 2 2 2" xfId="36286"/>
    <cellStyle name="Comma 3 3 3 4 2 3" xfId="21306"/>
    <cellStyle name="Comma 3 3 3 4 2 3 2" xfId="36287"/>
    <cellStyle name="Comma 3 3 3 4 2 4" xfId="36288"/>
    <cellStyle name="Comma 3 3 3 4 3" xfId="9741"/>
    <cellStyle name="Comma 3 3 3 4 3 2" xfId="36289"/>
    <cellStyle name="Comma 3 3 3 4 4" xfId="3958"/>
    <cellStyle name="Comma 3 3 3 4 4 2" xfId="36290"/>
    <cellStyle name="Comma 3 3 3 4 5" xfId="12632"/>
    <cellStyle name="Comma 3 3 3 4 5 2" xfId="36291"/>
    <cellStyle name="Comma 3 3 3 4 6" xfId="18415"/>
    <cellStyle name="Comma 3 3 3 4 6 2" xfId="36292"/>
    <cellStyle name="Comma 3 3 3 4 7" xfId="36293"/>
    <cellStyle name="Comma 3 3 3 5" xfId="1613"/>
    <cellStyle name="Comma 3 3 3 5 2" xfId="9099"/>
    <cellStyle name="Comma 3 3 3 5 2 2" xfId="14881"/>
    <cellStyle name="Comma 3 3 3 5 2 2 2" xfId="36294"/>
    <cellStyle name="Comma 3 3 3 5 2 3" xfId="20664"/>
    <cellStyle name="Comma 3 3 3 5 2 3 2" xfId="36295"/>
    <cellStyle name="Comma 3 3 3 5 2 4" xfId="36296"/>
    <cellStyle name="Comma 3 3 3 5 3" xfId="6208"/>
    <cellStyle name="Comma 3 3 3 5 3 2" xfId="36297"/>
    <cellStyle name="Comma 3 3 3 5 4" xfId="11990"/>
    <cellStyle name="Comma 3 3 3 5 4 2" xfId="36298"/>
    <cellStyle name="Comma 3 3 3 5 5" xfId="17773"/>
    <cellStyle name="Comma 3 3 3 5 5 2" xfId="36299"/>
    <cellStyle name="Comma 3 3 3 5 6" xfId="36300"/>
    <cellStyle name="Comma 3 3 3 6" xfId="5147"/>
    <cellStyle name="Comma 3 3 3 6 2" xfId="13821"/>
    <cellStyle name="Comma 3 3 3 6 2 2" xfId="36301"/>
    <cellStyle name="Comma 3 3 3 6 3" xfId="19604"/>
    <cellStyle name="Comma 3 3 3 6 3 2" xfId="36302"/>
    <cellStyle name="Comma 3 3 3 6 4" xfId="36303"/>
    <cellStyle name="Comma 3 3 3 7" xfId="8039"/>
    <cellStyle name="Comma 3 3 3 7 2" xfId="36304"/>
    <cellStyle name="Comma 3 3 3 8" xfId="3316"/>
    <cellStyle name="Comma 3 3 3 8 2" xfId="36305"/>
    <cellStyle name="Comma 3 3 3 9" xfId="10930"/>
    <cellStyle name="Comma 3 3 3 9 2" xfId="36306"/>
    <cellStyle name="Comma 3 3 4" xfId="519"/>
    <cellStyle name="Comma 3 3 4 10" xfId="16715"/>
    <cellStyle name="Comma 3 3 4 10 2" xfId="36307"/>
    <cellStyle name="Comma 3 3 4 11" xfId="36308"/>
    <cellStyle name="Comma 3 3 4 2" xfId="520"/>
    <cellStyle name="Comma 3 3 4 2 2" xfId="2258"/>
    <cellStyle name="Comma 3 3 4 2 2 2" xfId="9744"/>
    <cellStyle name="Comma 3 3 4 2 2 2 2" xfId="15526"/>
    <cellStyle name="Comma 3 3 4 2 2 2 2 2" xfId="36309"/>
    <cellStyle name="Comma 3 3 4 2 2 2 3" xfId="21309"/>
    <cellStyle name="Comma 3 3 4 2 2 2 3 2" xfId="36310"/>
    <cellStyle name="Comma 3 3 4 2 2 2 4" xfId="36311"/>
    <cellStyle name="Comma 3 3 4 2 2 3" xfId="6853"/>
    <cellStyle name="Comma 3 3 4 2 2 3 2" xfId="36312"/>
    <cellStyle name="Comma 3 3 4 2 2 4" xfId="12635"/>
    <cellStyle name="Comma 3 3 4 2 2 4 2" xfId="36313"/>
    <cellStyle name="Comma 3 3 4 2 2 5" xfId="18418"/>
    <cellStyle name="Comma 3 3 4 2 2 5 2" xfId="36314"/>
    <cellStyle name="Comma 3 3 4 2 2 6" xfId="36315"/>
    <cellStyle name="Comma 3 3 4 2 3" xfId="5150"/>
    <cellStyle name="Comma 3 3 4 2 3 2" xfId="13824"/>
    <cellStyle name="Comma 3 3 4 2 3 2 2" xfId="36316"/>
    <cellStyle name="Comma 3 3 4 2 3 3" xfId="19607"/>
    <cellStyle name="Comma 3 3 4 2 3 3 2" xfId="36317"/>
    <cellStyle name="Comma 3 3 4 2 3 4" xfId="36318"/>
    <cellStyle name="Comma 3 3 4 2 4" xfId="8042"/>
    <cellStyle name="Comma 3 3 4 2 4 2" xfId="36319"/>
    <cellStyle name="Comma 3 3 4 2 5" xfId="3961"/>
    <cellStyle name="Comma 3 3 4 2 5 2" xfId="36320"/>
    <cellStyle name="Comma 3 3 4 2 6" xfId="10933"/>
    <cellStyle name="Comma 3 3 4 2 6 2" xfId="36321"/>
    <cellStyle name="Comma 3 3 4 2 7" xfId="16716"/>
    <cellStyle name="Comma 3 3 4 2 7 2" xfId="36322"/>
    <cellStyle name="Comma 3 3 4 2 8" xfId="36323"/>
    <cellStyle name="Comma 3 3 4 3" xfId="1120"/>
    <cellStyle name="Comma 3 3 4 3 2" xfId="2824"/>
    <cellStyle name="Comma 3 3 4 3 2 2" xfId="10310"/>
    <cellStyle name="Comma 3 3 4 3 2 2 2" xfId="16092"/>
    <cellStyle name="Comma 3 3 4 3 2 2 2 2" xfId="36324"/>
    <cellStyle name="Comma 3 3 4 3 2 2 3" xfId="21875"/>
    <cellStyle name="Comma 3 3 4 3 2 2 3 2" xfId="36325"/>
    <cellStyle name="Comma 3 3 4 3 2 2 4" xfId="36326"/>
    <cellStyle name="Comma 3 3 4 3 2 3" xfId="7419"/>
    <cellStyle name="Comma 3 3 4 3 2 3 2" xfId="36327"/>
    <cellStyle name="Comma 3 3 4 3 2 4" xfId="13201"/>
    <cellStyle name="Comma 3 3 4 3 2 4 2" xfId="36328"/>
    <cellStyle name="Comma 3 3 4 3 2 5" xfId="18984"/>
    <cellStyle name="Comma 3 3 4 3 2 5 2" xfId="36329"/>
    <cellStyle name="Comma 3 3 4 3 2 6" xfId="36330"/>
    <cellStyle name="Comma 3 3 4 3 3" xfId="5716"/>
    <cellStyle name="Comma 3 3 4 3 3 2" xfId="14390"/>
    <cellStyle name="Comma 3 3 4 3 3 2 2" xfId="36331"/>
    <cellStyle name="Comma 3 3 4 3 3 3" xfId="20173"/>
    <cellStyle name="Comma 3 3 4 3 3 3 2" xfId="36332"/>
    <cellStyle name="Comma 3 3 4 3 3 4" xfId="36333"/>
    <cellStyle name="Comma 3 3 4 3 4" xfId="8608"/>
    <cellStyle name="Comma 3 3 4 3 4 2" xfId="36334"/>
    <cellStyle name="Comma 3 3 4 3 5" xfId="4527"/>
    <cellStyle name="Comma 3 3 4 3 5 2" xfId="36335"/>
    <cellStyle name="Comma 3 3 4 3 6" xfId="11499"/>
    <cellStyle name="Comma 3 3 4 3 6 2" xfId="36336"/>
    <cellStyle name="Comma 3 3 4 3 7" xfId="17282"/>
    <cellStyle name="Comma 3 3 4 3 7 2" xfId="36337"/>
    <cellStyle name="Comma 3 3 4 3 8" xfId="36338"/>
    <cellStyle name="Comma 3 3 4 4" xfId="2257"/>
    <cellStyle name="Comma 3 3 4 4 2" xfId="6852"/>
    <cellStyle name="Comma 3 3 4 4 2 2" xfId="15525"/>
    <cellStyle name="Comma 3 3 4 4 2 2 2" xfId="36339"/>
    <cellStyle name="Comma 3 3 4 4 2 3" xfId="21308"/>
    <cellStyle name="Comma 3 3 4 4 2 3 2" xfId="36340"/>
    <cellStyle name="Comma 3 3 4 4 2 4" xfId="36341"/>
    <cellStyle name="Comma 3 3 4 4 3" xfId="9743"/>
    <cellStyle name="Comma 3 3 4 4 3 2" xfId="36342"/>
    <cellStyle name="Comma 3 3 4 4 4" xfId="3960"/>
    <cellStyle name="Comma 3 3 4 4 4 2" xfId="36343"/>
    <cellStyle name="Comma 3 3 4 4 5" xfId="12634"/>
    <cellStyle name="Comma 3 3 4 4 5 2" xfId="36344"/>
    <cellStyle name="Comma 3 3 4 4 6" xfId="18417"/>
    <cellStyle name="Comma 3 3 4 4 6 2" xfId="36345"/>
    <cellStyle name="Comma 3 3 4 4 7" xfId="36346"/>
    <cellStyle name="Comma 3 3 4 5" xfId="1614"/>
    <cellStyle name="Comma 3 3 4 5 2" xfId="9100"/>
    <cellStyle name="Comma 3 3 4 5 2 2" xfId="14882"/>
    <cellStyle name="Comma 3 3 4 5 2 2 2" xfId="36347"/>
    <cellStyle name="Comma 3 3 4 5 2 3" xfId="20665"/>
    <cellStyle name="Comma 3 3 4 5 2 3 2" xfId="36348"/>
    <cellStyle name="Comma 3 3 4 5 2 4" xfId="36349"/>
    <cellStyle name="Comma 3 3 4 5 3" xfId="6209"/>
    <cellStyle name="Comma 3 3 4 5 3 2" xfId="36350"/>
    <cellStyle name="Comma 3 3 4 5 4" xfId="11991"/>
    <cellStyle name="Comma 3 3 4 5 4 2" xfId="36351"/>
    <cellStyle name="Comma 3 3 4 5 5" xfId="17774"/>
    <cellStyle name="Comma 3 3 4 5 5 2" xfId="36352"/>
    <cellStyle name="Comma 3 3 4 5 6" xfId="36353"/>
    <cellStyle name="Comma 3 3 4 6" xfId="5149"/>
    <cellStyle name="Comma 3 3 4 6 2" xfId="13823"/>
    <cellStyle name="Comma 3 3 4 6 2 2" xfId="36354"/>
    <cellStyle name="Comma 3 3 4 6 3" xfId="19606"/>
    <cellStyle name="Comma 3 3 4 6 3 2" xfId="36355"/>
    <cellStyle name="Comma 3 3 4 6 4" xfId="36356"/>
    <cellStyle name="Comma 3 3 4 7" xfId="8041"/>
    <cellStyle name="Comma 3 3 4 7 2" xfId="36357"/>
    <cellStyle name="Comma 3 3 4 8" xfId="3317"/>
    <cellStyle name="Comma 3 3 4 8 2" xfId="36358"/>
    <cellStyle name="Comma 3 3 4 9" xfId="10932"/>
    <cellStyle name="Comma 3 3 4 9 2" xfId="36359"/>
    <cellStyle name="Comma 3 3 5" xfId="521"/>
    <cellStyle name="Comma 3 3 5 2" xfId="2259"/>
    <cellStyle name="Comma 3 3 5 2 2" xfId="6854"/>
    <cellStyle name="Comma 3 3 5 2 2 2" xfId="15527"/>
    <cellStyle name="Comma 3 3 5 2 2 2 2" xfId="36360"/>
    <cellStyle name="Comma 3 3 5 2 2 3" xfId="21310"/>
    <cellStyle name="Comma 3 3 5 2 2 3 2" xfId="36361"/>
    <cellStyle name="Comma 3 3 5 2 2 4" xfId="36362"/>
    <cellStyle name="Comma 3 3 5 2 3" xfId="9745"/>
    <cellStyle name="Comma 3 3 5 2 3 2" xfId="36363"/>
    <cellStyle name="Comma 3 3 5 2 4" xfId="3962"/>
    <cellStyle name="Comma 3 3 5 2 4 2" xfId="36364"/>
    <cellStyle name="Comma 3 3 5 2 5" xfId="12636"/>
    <cellStyle name="Comma 3 3 5 2 5 2" xfId="36365"/>
    <cellStyle name="Comma 3 3 5 2 6" xfId="18419"/>
    <cellStyle name="Comma 3 3 5 2 6 2" xfId="36366"/>
    <cellStyle name="Comma 3 3 5 2 7" xfId="36367"/>
    <cellStyle name="Comma 3 3 5 3" xfId="1610"/>
    <cellStyle name="Comma 3 3 5 3 2" xfId="9096"/>
    <cellStyle name="Comma 3 3 5 3 2 2" xfId="14878"/>
    <cellStyle name="Comma 3 3 5 3 2 2 2" xfId="36368"/>
    <cellStyle name="Comma 3 3 5 3 2 3" xfId="20661"/>
    <cellStyle name="Comma 3 3 5 3 2 3 2" xfId="36369"/>
    <cellStyle name="Comma 3 3 5 3 2 4" xfId="36370"/>
    <cellStyle name="Comma 3 3 5 3 3" xfId="6205"/>
    <cellStyle name="Comma 3 3 5 3 3 2" xfId="36371"/>
    <cellStyle name="Comma 3 3 5 3 4" xfId="11987"/>
    <cellStyle name="Comma 3 3 5 3 4 2" xfId="36372"/>
    <cellStyle name="Comma 3 3 5 3 5" xfId="17770"/>
    <cellStyle name="Comma 3 3 5 3 5 2" xfId="36373"/>
    <cellStyle name="Comma 3 3 5 3 6" xfId="36374"/>
    <cellStyle name="Comma 3 3 5 4" xfId="5151"/>
    <cellStyle name="Comma 3 3 5 4 2" xfId="13825"/>
    <cellStyle name="Comma 3 3 5 4 2 2" xfId="36375"/>
    <cellStyle name="Comma 3 3 5 4 3" xfId="19608"/>
    <cellStyle name="Comma 3 3 5 4 3 2" xfId="36376"/>
    <cellStyle name="Comma 3 3 5 4 4" xfId="36377"/>
    <cellStyle name="Comma 3 3 5 5" xfId="8043"/>
    <cellStyle name="Comma 3 3 5 5 2" xfId="36378"/>
    <cellStyle name="Comma 3 3 5 6" xfId="3313"/>
    <cellStyle name="Comma 3 3 5 6 2" xfId="36379"/>
    <cellStyle name="Comma 3 3 5 7" xfId="10934"/>
    <cellStyle name="Comma 3 3 5 7 2" xfId="36380"/>
    <cellStyle name="Comma 3 3 5 8" xfId="16717"/>
    <cellStyle name="Comma 3 3 5 8 2" xfId="36381"/>
    <cellStyle name="Comma 3 3 5 9" xfId="36382"/>
    <cellStyle name="Comma 3 3 6" xfId="879"/>
    <cellStyle name="Comma 3 3 6 2" xfId="2585"/>
    <cellStyle name="Comma 3 3 6 2 2" xfId="10071"/>
    <cellStyle name="Comma 3 3 6 2 2 2" xfId="15853"/>
    <cellStyle name="Comma 3 3 6 2 2 2 2" xfId="36383"/>
    <cellStyle name="Comma 3 3 6 2 2 3" xfId="21636"/>
    <cellStyle name="Comma 3 3 6 2 2 3 2" xfId="36384"/>
    <cellStyle name="Comma 3 3 6 2 2 4" xfId="36385"/>
    <cellStyle name="Comma 3 3 6 2 3" xfId="7180"/>
    <cellStyle name="Comma 3 3 6 2 3 2" xfId="36386"/>
    <cellStyle name="Comma 3 3 6 2 4" xfId="12962"/>
    <cellStyle name="Comma 3 3 6 2 4 2" xfId="36387"/>
    <cellStyle name="Comma 3 3 6 2 5" xfId="18745"/>
    <cellStyle name="Comma 3 3 6 2 5 2" xfId="36388"/>
    <cellStyle name="Comma 3 3 6 2 6" xfId="36389"/>
    <cellStyle name="Comma 3 3 6 3" xfId="5477"/>
    <cellStyle name="Comma 3 3 6 3 2" xfId="14151"/>
    <cellStyle name="Comma 3 3 6 3 2 2" xfId="36390"/>
    <cellStyle name="Comma 3 3 6 3 3" xfId="19934"/>
    <cellStyle name="Comma 3 3 6 3 3 2" xfId="36391"/>
    <cellStyle name="Comma 3 3 6 3 4" xfId="36392"/>
    <cellStyle name="Comma 3 3 6 4" xfId="8369"/>
    <cellStyle name="Comma 3 3 6 4 2" xfId="36393"/>
    <cellStyle name="Comma 3 3 6 5" xfId="4288"/>
    <cellStyle name="Comma 3 3 6 5 2" xfId="36394"/>
    <cellStyle name="Comma 3 3 6 6" xfId="11260"/>
    <cellStyle name="Comma 3 3 6 6 2" xfId="36395"/>
    <cellStyle name="Comma 3 3 6 7" xfId="17043"/>
    <cellStyle name="Comma 3 3 6 7 2" xfId="36396"/>
    <cellStyle name="Comma 3 3 6 8" xfId="36397"/>
    <cellStyle name="Comma 3 3 7" xfId="2250"/>
    <cellStyle name="Comma 3 3 7 2" xfId="6845"/>
    <cellStyle name="Comma 3 3 7 2 2" xfId="15518"/>
    <cellStyle name="Comma 3 3 7 2 2 2" xfId="36398"/>
    <cellStyle name="Comma 3 3 7 2 3" xfId="21301"/>
    <cellStyle name="Comma 3 3 7 2 3 2" xfId="36399"/>
    <cellStyle name="Comma 3 3 7 2 4" xfId="36400"/>
    <cellStyle name="Comma 3 3 7 3" xfId="9736"/>
    <cellStyle name="Comma 3 3 7 3 2" xfId="36401"/>
    <cellStyle name="Comma 3 3 7 4" xfId="3953"/>
    <cellStyle name="Comma 3 3 7 4 2" xfId="36402"/>
    <cellStyle name="Comma 3 3 7 5" xfId="12627"/>
    <cellStyle name="Comma 3 3 7 5 2" xfId="36403"/>
    <cellStyle name="Comma 3 3 7 6" xfId="18410"/>
    <cellStyle name="Comma 3 3 7 6 2" xfId="36404"/>
    <cellStyle name="Comma 3 3 7 7" xfId="36405"/>
    <cellStyle name="Comma 3 3 8" xfId="1332"/>
    <cellStyle name="Comma 3 3 8 2" xfId="8818"/>
    <cellStyle name="Comma 3 3 8 2 2" xfId="14600"/>
    <cellStyle name="Comma 3 3 8 2 2 2" xfId="36406"/>
    <cellStyle name="Comma 3 3 8 2 3" xfId="20383"/>
    <cellStyle name="Comma 3 3 8 2 3 2" xfId="36407"/>
    <cellStyle name="Comma 3 3 8 2 4" xfId="36408"/>
    <cellStyle name="Comma 3 3 8 3" xfId="5927"/>
    <cellStyle name="Comma 3 3 8 3 2" xfId="36409"/>
    <cellStyle name="Comma 3 3 8 4" xfId="11709"/>
    <cellStyle name="Comma 3 3 8 4 2" xfId="36410"/>
    <cellStyle name="Comma 3 3 8 5" xfId="17492"/>
    <cellStyle name="Comma 3 3 8 5 2" xfId="36411"/>
    <cellStyle name="Comma 3 3 8 6" xfId="36412"/>
    <cellStyle name="Comma 3 3 9" xfId="5142"/>
    <cellStyle name="Comma 3 3 9 2" xfId="13816"/>
    <cellStyle name="Comma 3 3 9 2 2" xfId="36413"/>
    <cellStyle name="Comma 3 3 9 3" xfId="19599"/>
    <cellStyle name="Comma 3 3 9 3 2" xfId="36414"/>
    <cellStyle name="Comma 3 3 9 4" xfId="36415"/>
    <cellStyle name="Comma 3 4" xfId="522"/>
    <cellStyle name="Comma 3 4 10" xfId="10935"/>
    <cellStyle name="Comma 3 4 10 2" xfId="36416"/>
    <cellStyle name="Comma 3 4 11" xfId="16718"/>
    <cellStyle name="Comma 3 4 11 2" xfId="36417"/>
    <cellStyle name="Comma 3 4 12" xfId="36418"/>
    <cellStyle name="Comma 3 4 2" xfId="523"/>
    <cellStyle name="Comma 3 4 2 10" xfId="16719"/>
    <cellStyle name="Comma 3 4 2 10 2" xfId="36419"/>
    <cellStyle name="Comma 3 4 2 11" xfId="36420"/>
    <cellStyle name="Comma 3 4 2 2" xfId="524"/>
    <cellStyle name="Comma 3 4 2 2 2" xfId="2262"/>
    <cellStyle name="Comma 3 4 2 2 2 2" xfId="9748"/>
    <cellStyle name="Comma 3 4 2 2 2 2 2" xfId="15530"/>
    <cellStyle name="Comma 3 4 2 2 2 2 2 2" xfId="36421"/>
    <cellStyle name="Comma 3 4 2 2 2 2 3" xfId="21313"/>
    <cellStyle name="Comma 3 4 2 2 2 2 3 2" xfId="36422"/>
    <cellStyle name="Comma 3 4 2 2 2 2 4" xfId="36423"/>
    <cellStyle name="Comma 3 4 2 2 2 3" xfId="6857"/>
    <cellStyle name="Comma 3 4 2 2 2 3 2" xfId="36424"/>
    <cellStyle name="Comma 3 4 2 2 2 4" xfId="12639"/>
    <cellStyle name="Comma 3 4 2 2 2 4 2" xfId="36425"/>
    <cellStyle name="Comma 3 4 2 2 2 5" xfId="18422"/>
    <cellStyle name="Comma 3 4 2 2 2 5 2" xfId="36426"/>
    <cellStyle name="Comma 3 4 2 2 2 6" xfId="36427"/>
    <cellStyle name="Comma 3 4 2 2 3" xfId="5154"/>
    <cellStyle name="Comma 3 4 2 2 3 2" xfId="13828"/>
    <cellStyle name="Comma 3 4 2 2 3 2 2" xfId="36428"/>
    <cellStyle name="Comma 3 4 2 2 3 3" xfId="19611"/>
    <cellStyle name="Comma 3 4 2 2 3 3 2" xfId="36429"/>
    <cellStyle name="Comma 3 4 2 2 3 4" xfId="36430"/>
    <cellStyle name="Comma 3 4 2 2 4" xfId="8046"/>
    <cellStyle name="Comma 3 4 2 2 4 2" xfId="36431"/>
    <cellStyle name="Comma 3 4 2 2 5" xfId="3965"/>
    <cellStyle name="Comma 3 4 2 2 5 2" xfId="36432"/>
    <cellStyle name="Comma 3 4 2 2 6" xfId="10937"/>
    <cellStyle name="Comma 3 4 2 2 6 2" xfId="36433"/>
    <cellStyle name="Comma 3 4 2 2 7" xfId="16720"/>
    <cellStyle name="Comma 3 4 2 2 7 2" xfId="36434"/>
    <cellStyle name="Comma 3 4 2 2 8" xfId="36435"/>
    <cellStyle name="Comma 3 4 2 3" xfId="1122"/>
    <cellStyle name="Comma 3 4 2 3 2" xfId="2826"/>
    <cellStyle name="Comma 3 4 2 3 2 2" xfId="10312"/>
    <cellStyle name="Comma 3 4 2 3 2 2 2" xfId="16094"/>
    <cellStyle name="Comma 3 4 2 3 2 2 2 2" xfId="36436"/>
    <cellStyle name="Comma 3 4 2 3 2 2 3" xfId="21877"/>
    <cellStyle name="Comma 3 4 2 3 2 2 3 2" xfId="36437"/>
    <cellStyle name="Comma 3 4 2 3 2 2 4" xfId="36438"/>
    <cellStyle name="Comma 3 4 2 3 2 3" xfId="7421"/>
    <cellStyle name="Comma 3 4 2 3 2 3 2" xfId="36439"/>
    <cellStyle name="Comma 3 4 2 3 2 4" xfId="13203"/>
    <cellStyle name="Comma 3 4 2 3 2 4 2" xfId="36440"/>
    <cellStyle name="Comma 3 4 2 3 2 5" xfId="18986"/>
    <cellStyle name="Comma 3 4 2 3 2 5 2" xfId="36441"/>
    <cellStyle name="Comma 3 4 2 3 2 6" xfId="36442"/>
    <cellStyle name="Comma 3 4 2 3 3" xfId="5718"/>
    <cellStyle name="Comma 3 4 2 3 3 2" xfId="14392"/>
    <cellStyle name="Comma 3 4 2 3 3 2 2" xfId="36443"/>
    <cellStyle name="Comma 3 4 2 3 3 3" xfId="20175"/>
    <cellStyle name="Comma 3 4 2 3 3 3 2" xfId="36444"/>
    <cellStyle name="Comma 3 4 2 3 3 4" xfId="36445"/>
    <cellStyle name="Comma 3 4 2 3 4" xfId="8610"/>
    <cellStyle name="Comma 3 4 2 3 4 2" xfId="36446"/>
    <cellStyle name="Comma 3 4 2 3 5" xfId="4529"/>
    <cellStyle name="Comma 3 4 2 3 5 2" xfId="36447"/>
    <cellStyle name="Comma 3 4 2 3 6" xfId="11501"/>
    <cellStyle name="Comma 3 4 2 3 6 2" xfId="36448"/>
    <cellStyle name="Comma 3 4 2 3 7" xfId="17284"/>
    <cellStyle name="Comma 3 4 2 3 7 2" xfId="36449"/>
    <cellStyle name="Comma 3 4 2 3 8" xfId="36450"/>
    <cellStyle name="Comma 3 4 2 4" xfId="2261"/>
    <cellStyle name="Comma 3 4 2 4 2" xfId="6856"/>
    <cellStyle name="Comma 3 4 2 4 2 2" xfId="15529"/>
    <cellStyle name="Comma 3 4 2 4 2 2 2" xfId="36451"/>
    <cellStyle name="Comma 3 4 2 4 2 3" xfId="21312"/>
    <cellStyle name="Comma 3 4 2 4 2 3 2" xfId="36452"/>
    <cellStyle name="Comma 3 4 2 4 2 4" xfId="36453"/>
    <cellStyle name="Comma 3 4 2 4 3" xfId="9747"/>
    <cellStyle name="Comma 3 4 2 4 3 2" xfId="36454"/>
    <cellStyle name="Comma 3 4 2 4 4" xfId="3964"/>
    <cellStyle name="Comma 3 4 2 4 4 2" xfId="36455"/>
    <cellStyle name="Comma 3 4 2 4 5" xfId="12638"/>
    <cellStyle name="Comma 3 4 2 4 5 2" xfId="36456"/>
    <cellStyle name="Comma 3 4 2 4 6" xfId="18421"/>
    <cellStyle name="Comma 3 4 2 4 6 2" xfId="36457"/>
    <cellStyle name="Comma 3 4 2 4 7" xfId="36458"/>
    <cellStyle name="Comma 3 4 2 5" xfId="1616"/>
    <cellStyle name="Comma 3 4 2 5 2" xfId="9102"/>
    <cellStyle name="Comma 3 4 2 5 2 2" xfId="14884"/>
    <cellStyle name="Comma 3 4 2 5 2 2 2" xfId="36459"/>
    <cellStyle name="Comma 3 4 2 5 2 3" xfId="20667"/>
    <cellStyle name="Comma 3 4 2 5 2 3 2" xfId="36460"/>
    <cellStyle name="Comma 3 4 2 5 2 4" xfId="36461"/>
    <cellStyle name="Comma 3 4 2 5 3" xfId="6211"/>
    <cellStyle name="Comma 3 4 2 5 3 2" xfId="36462"/>
    <cellStyle name="Comma 3 4 2 5 4" xfId="11993"/>
    <cellStyle name="Comma 3 4 2 5 4 2" xfId="36463"/>
    <cellStyle name="Comma 3 4 2 5 5" xfId="17776"/>
    <cellStyle name="Comma 3 4 2 5 5 2" xfId="36464"/>
    <cellStyle name="Comma 3 4 2 5 6" xfId="36465"/>
    <cellStyle name="Comma 3 4 2 6" xfId="5153"/>
    <cellStyle name="Comma 3 4 2 6 2" xfId="13827"/>
    <cellStyle name="Comma 3 4 2 6 2 2" xfId="36466"/>
    <cellStyle name="Comma 3 4 2 6 3" xfId="19610"/>
    <cellStyle name="Comma 3 4 2 6 3 2" xfId="36467"/>
    <cellStyle name="Comma 3 4 2 6 4" xfId="36468"/>
    <cellStyle name="Comma 3 4 2 7" xfId="8045"/>
    <cellStyle name="Comma 3 4 2 7 2" xfId="36469"/>
    <cellStyle name="Comma 3 4 2 8" xfId="3319"/>
    <cellStyle name="Comma 3 4 2 8 2" xfId="36470"/>
    <cellStyle name="Comma 3 4 2 9" xfId="10936"/>
    <cellStyle name="Comma 3 4 2 9 2" xfId="36471"/>
    <cellStyle name="Comma 3 4 3" xfId="525"/>
    <cellStyle name="Comma 3 4 3 2" xfId="2263"/>
    <cellStyle name="Comma 3 4 3 2 2" xfId="6858"/>
    <cellStyle name="Comma 3 4 3 2 2 2" xfId="15531"/>
    <cellStyle name="Comma 3 4 3 2 2 2 2" xfId="36472"/>
    <cellStyle name="Comma 3 4 3 2 2 3" xfId="21314"/>
    <cellStyle name="Comma 3 4 3 2 2 3 2" xfId="36473"/>
    <cellStyle name="Comma 3 4 3 2 2 4" xfId="36474"/>
    <cellStyle name="Comma 3 4 3 2 3" xfId="9749"/>
    <cellStyle name="Comma 3 4 3 2 3 2" xfId="36475"/>
    <cellStyle name="Comma 3 4 3 2 4" xfId="3966"/>
    <cellStyle name="Comma 3 4 3 2 4 2" xfId="36476"/>
    <cellStyle name="Comma 3 4 3 2 5" xfId="12640"/>
    <cellStyle name="Comma 3 4 3 2 5 2" xfId="36477"/>
    <cellStyle name="Comma 3 4 3 2 6" xfId="18423"/>
    <cellStyle name="Comma 3 4 3 2 6 2" xfId="36478"/>
    <cellStyle name="Comma 3 4 3 2 7" xfId="36479"/>
    <cellStyle name="Comma 3 4 3 3" xfId="1615"/>
    <cellStyle name="Comma 3 4 3 3 2" xfId="9101"/>
    <cellStyle name="Comma 3 4 3 3 2 2" xfId="14883"/>
    <cellStyle name="Comma 3 4 3 3 2 2 2" xfId="36480"/>
    <cellStyle name="Comma 3 4 3 3 2 3" xfId="20666"/>
    <cellStyle name="Comma 3 4 3 3 2 3 2" xfId="36481"/>
    <cellStyle name="Comma 3 4 3 3 2 4" xfId="36482"/>
    <cellStyle name="Comma 3 4 3 3 3" xfId="6210"/>
    <cellStyle name="Comma 3 4 3 3 3 2" xfId="36483"/>
    <cellStyle name="Comma 3 4 3 3 4" xfId="11992"/>
    <cellStyle name="Comma 3 4 3 3 4 2" xfId="36484"/>
    <cellStyle name="Comma 3 4 3 3 5" xfId="17775"/>
    <cellStyle name="Comma 3 4 3 3 5 2" xfId="36485"/>
    <cellStyle name="Comma 3 4 3 3 6" xfId="36486"/>
    <cellStyle name="Comma 3 4 3 4" xfId="5155"/>
    <cellStyle name="Comma 3 4 3 4 2" xfId="13829"/>
    <cellStyle name="Comma 3 4 3 4 2 2" xfId="36487"/>
    <cellStyle name="Comma 3 4 3 4 3" xfId="19612"/>
    <cellStyle name="Comma 3 4 3 4 3 2" xfId="36488"/>
    <cellStyle name="Comma 3 4 3 4 4" xfId="36489"/>
    <cellStyle name="Comma 3 4 3 5" xfId="8047"/>
    <cellStyle name="Comma 3 4 3 5 2" xfId="36490"/>
    <cellStyle name="Comma 3 4 3 6" xfId="3318"/>
    <cellStyle name="Comma 3 4 3 6 2" xfId="36491"/>
    <cellStyle name="Comma 3 4 3 7" xfId="10938"/>
    <cellStyle name="Comma 3 4 3 7 2" xfId="36492"/>
    <cellStyle name="Comma 3 4 3 8" xfId="16721"/>
    <cellStyle name="Comma 3 4 3 8 2" xfId="36493"/>
    <cellStyle name="Comma 3 4 3 9" xfId="36494"/>
    <cellStyle name="Comma 3 4 4" xfId="1121"/>
    <cellStyle name="Comma 3 4 4 2" xfId="2825"/>
    <cellStyle name="Comma 3 4 4 2 2" xfId="10311"/>
    <cellStyle name="Comma 3 4 4 2 2 2" xfId="16093"/>
    <cellStyle name="Comma 3 4 4 2 2 2 2" xfId="36495"/>
    <cellStyle name="Comma 3 4 4 2 2 3" xfId="21876"/>
    <cellStyle name="Comma 3 4 4 2 2 3 2" xfId="36496"/>
    <cellStyle name="Comma 3 4 4 2 2 4" xfId="36497"/>
    <cellStyle name="Comma 3 4 4 2 3" xfId="7420"/>
    <cellStyle name="Comma 3 4 4 2 3 2" xfId="36498"/>
    <cellStyle name="Comma 3 4 4 2 4" xfId="13202"/>
    <cellStyle name="Comma 3 4 4 2 4 2" xfId="36499"/>
    <cellStyle name="Comma 3 4 4 2 5" xfId="18985"/>
    <cellStyle name="Comma 3 4 4 2 5 2" xfId="36500"/>
    <cellStyle name="Comma 3 4 4 2 6" xfId="36501"/>
    <cellStyle name="Comma 3 4 4 3" xfId="5717"/>
    <cellStyle name="Comma 3 4 4 3 2" xfId="14391"/>
    <cellStyle name="Comma 3 4 4 3 2 2" xfId="36502"/>
    <cellStyle name="Comma 3 4 4 3 3" xfId="20174"/>
    <cellStyle name="Comma 3 4 4 3 3 2" xfId="36503"/>
    <cellStyle name="Comma 3 4 4 3 4" xfId="36504"/>
    <cellStyle name="Comma 3 4 4 4" xfId="8609"/>
    <cellStyle name="Comma 3 4 4 4 2" xfId="36505"/>
    <cellStyle name="Comma 3 4 4 5" xfId="4528"/>
    <cellStyle name="Comma 3 4 4 5 2" xfId="36506"/>
    <cellStyle name="Comma 3 4 4 6" xfId="11500"/>
    <cellStyle name="Comma 3 4 4 6 2" xfId="36507"/>
    <cellStyle name="Comma 3 4 4 7" xfId="17283"/>
    <cellStyle name="Comma 3 4 4 7 2" xfId="36508"/>
    <cellStyle name="Comma 3 4 4 8" xfId="36509"/>
    <cellStyle name="Comma 3 4 5" xfId="2260"/>
    <cellStyle name="Comma 3 4 5 2" xfId="6855"/>
    <cellStyle name="Comma 3 4 5 2 2" xfId="15528"/>
    <cellStyle name="Comma 3 4 5 2 2 2" xfId="36510"/>
    <cellStyle name="Comma 3 4 5 2 3" xfId="21311"/>
    <cellStyle name="Comma 3 4 5 2 3 2" xfId="36511"/>
    <cellStyle name="Comma 3 4 5 2 4" xfId="36512"/>
    <cellStyle name="Comma 3 4 5 3" xfId="9746"/>
    <cellStyle name="Comma 3 4 5 3 2" xfId="36513"/>
    <cellStyle name="Comma 3 4 5 4" xfId="3963"/>
    <cellStyle name="Comma 3 4 5 4 2" xfId="36514"/>
    <cellStyle name="Comma 3 4 5 5" xfId="12637"/>
    <cellStyle name="Comma 3 4 5 5 2" xfId="36515"/>
    <cellStyle name="Comma 3 4 5 6" xfId="18420"/>
    <cellStyle name="Comma 3 4 5 6 2" xfId="36516"/>
    <cellStyle name="Comma 3 4 5 7" xfId="36517"/>
    <cellStyle name="Comma 3 4 6" xfId="1280"/>
    <cellStyle name="Comma 3 4 6 2" xfId="8766"/>
    <cellStyle name="Comma 3 4 6 2 2" xfId="14548"/>
    <cellStyle name="Comma 3 4 6 2 2 2" xfId="36518"/>
    <cellStyle name="Comma 3 4 6 2 3" xfId="20331"/>
    <cellStyle name="Comma 3 4 6 2 3 2" xfId="36519"/>
    <cellStyle name="Comma 3 4 6 2 4" xfId="36520"/>
    <cellStyle name="Comma 3 4 6 3" xfId="5875"/>
    <cellStyle name="Comma 3 4 6 3 2" xfId="36521"/>
    <cellStyle name="Comma 3 4 6 4" xfId="11657"/>
    <cellStyle name="Comma 3 4 6 4 2" xfId="36522"/>
    <cellStyle name="Comma 3 4 6 5" xfId="17440"/>
    <cellStyle name="Comma 3 4 6 5 2" xfId="36523"/>
    <cellStyle name="Comma 3 4 6 6" xfId="36524"/>
    <cellStyle name="Comma 3 4 7" xfId="5152"/>
    <cellStyle name="Comma 3 4 7 2" xfId="13826"/>
    <cellStyle name="Comma 3 4 7 2 2" xfId="36525"/>
    <cellStyle name="Comma 3 4 7 3" xfId="19609"/>
    <cellStyle name="Comma 3 4 7 3 2" xfId="36526"/>
    <cellStyle name="Comma 3 4 7 4" xfId="36527"/>
    <cellStyle name="Comma 3 4 8" xfId="8044"/>
    <cellStyle name="Comma 3 4 8 2" xfId="36528"/>
    <cellStyle name="Comma 3 4 9" xfId="2983"/>
    <cellStyle name="Comma 3 4 9 2" xfId="36529"/>
    <cellStyle name="Comma 3 5" xfId="526"/>
    <cellStyle name="Comma 3 5 10" xfId="16722"/>
    <cellStyle name="Comma 3 5 10 2" xfId="36530"/>
    <cellStyle name="Comma 3 5 11" xfId="36531"/>
    <cellStyle name="Comma 3 5 2" xfId="527"/>
    <cellStyle name="Comma 3 5 2 2" xfId="2265"/>
    <cellStyle name="Comma 3 5 2 2 2" xfId="9751"/>
    <cellStyle name="Comma 3 5 2 2 2 2" xfId="15533"/>
    <cellStyle name="Comma 3 5 2 2 2 2 2" xfId="36532"/>
    <cellStyle name="Comma 3 5 2 2 2 3" xfId="21316"/>
    <cellStyle name="Comma 3 5 2 2 2 3 2" xfId="36533"/>
    <cellStyle name="Comma 3 5 2 2 2 4" xfId="36534"/>
    <cellStyle name="Comma 3 5 2 2 3" xfId="6860"/>
    <cellStyle name="Comma 3 5 2 2 3 2" xfId="36535"/>
    <cellStyle name="Comma 3 5 2 2 4" xfId="12642"/>
    <cellStyle name="Comma 3 5 2 2 4 2" xfId="36536"/>
    <cellStyle name="Comma 3 5 2 2 5" xfId="18425"/>
    <cellStyle name="Comma 3 5 2 2 5 2" xfId="36537"/>
    <cellStyle name="Comma 3 5 2 2 6" xfId="36538"/>
    <cellStyle name="Comma 3 5 2 3" xfId="5157"/>
    <cellStyle name="Comma 3 5 2 3 2" xfId="13831"/>
    <cellStyle name="Comma 3 5 2 3 2 2" xfId="36539"/>
    <cellStyle name="Comma 3 5 2 3 3" xfId="19614"/>
    <cellStyle name="Comma 3 5 2 3 3 2" xfId="36540"/>
    <cellStyle name="Comma 3 5 2 3 4" xfId="36541"/>
    <cellStyle name="Comma 3 5 2 4" xfId="8049"/>
    <cellStyle name="Comma 3 5 2 4 2" xfId="36542"/>
    <cellStyle name="Comma 3 5 2 5" xfId="3968"/>
    <cellStyle name="Comma 3 5 2 5 2" xfId="36543"/>
    <cellStyle name="Comma 3 5 2 6" xfId="10940"/>
    <cellStyle name="Comma 3 5 2 6 2" xfId="36544"/>
    <cellStyle name="Comma 3 5 2 7" xfId="16723"/>
    <cellStyle name="Comma 3 5 2 7 2" xfId="36545"/>
    <cellStyle name="Comma 3 5 2 8" xfId="36546"/>
    <cellStyle name="Comma 3 5 3" xfId="1123"/>
    <cellStyle name="Comma 3 5 3 2" xfId="2827"/>
    <cellStyle name="Comma 3 5 3 2 2" xfId="10313"/>
    <cellStyle name="Comma 3 5 3 2 2 2" xfId="16095"/>
    <cellStyle name="Comma 3 5 3 2 2 2 2" xfId="36547"/>
    <cellStyle name="Comma 3 5 3 2 2 3" xfId="21878"/>
    <cellStyle name="Comma 3 5 3 2 2 3 2" xfId="36548"/>
    <cellStyle name="Comma 3 5 3 2 2 4" xfId="36549"/>
    <cellStyle name="Comma 3 5 3 2 3" xfId="7422"/>
    <cellStyle name="Comma 3 5 3 2 3 2" xfId="36550"/>
    <cellStyle name="Comma 3 5 3 2 4" xfId="13204"/>
    <cellStyle name="Comma 3 5 3 2 4 2" xfId="36551"/>
    <cellStyle name="Comma 3 5 3 2 5" xfId="18987"/>
    <cellStyle name="Comma 3 5 3 2 5 2" xfId="36552"/>
    <cellStyle name="Comma 3 5 3 2 6" xfId="36553"/>
    <cellStyle name="Comma 3 5 3 3" xfId="5719"/>
    <cellStyle name="Comma 3 5 3 3 2" xfId="14393"/>
    <cellStyle name="Comma 3 5 3 3 2 2" xfId="36554"/>
    <cellStyle name="Comma 3 5 3 3 3" xfId="20176"/>
    <cellStyle name="Comma 3 5 3 3 3 2" xfId="36555"/>
    <cellStyle name="Comma 3 5 3 3 4" xfId="36556"/>
    <cellStyle name="Comma 3 5 3 4" xfId="8611"/>
    <cellStyle name="Comma 3 5 3 4 2" xfId="36557"/>
    <cellStyle name="Comma 3 5 3 5" xfId="4530"/>
    <cellStyle name="Comma 3 5 3 5 2" xfId="36558"/>
    <cellStyle name="Comma 3 5 3 6" xfId="11502"/>
    <cellStyle name="Comma 3 5 3 6 2" xfId="36559"/>
    <cellStyle name="Comma 3 5 3 7" xfId="17285"/>
    <cellStyle name="Comma 3 5 3 7 2" xfId="36560"/>
    <cellStyle name="Comma 3 5 3 8" xfId="36561"/>
    <cellStyle name="Comma 3 5 4" xfId="2264"/>
    <cellStyle name="Comma 3 5 4 2" xfId="6859"/>
    <cellStyle name="Comma 3 5 4 2 2" xfId="15532"/>
    <cellStyle name="Comma 3 5 4 2 2 2" xfId="36562"/>
    <cellStyle name="Comma 3 5 4 2 3" xfId="21315"/>
    <cellStyle name="Comma 3 5 4 2 3 2" xfId="36563"/>
    <cellStyle name="Comma 3 5 4 2 4" xfId="36564"/>
    <cellStyle name="Comma 3 5 4 3" xfId="9750"/>
    <cellStyle name="Comma 3 5 4 3 2" xfId="36565"/>
    <cellStyle name="Comma 3 5 4 4" xfId="3967"/>
    <cellStyle name="Comma 3 5 4 4 2" xfId="36566"/>
    <cellStyle name="Comma 3 5 4 5" xfId="12641"/>
    <cellStyle name="Comma 3 5 4 5 2" xfId="36567"/>
    <cellStyle name="Comma 3 5 4 6" xfId="18424"/>
    <cellStyle name="Comma 3 5 4 6 2" xfId="36568"/>
    <cellStyle name="Comma 3 5 4 7" xfId="36569"/>
    <cellStyle name="Comma 3 5 5" xfId="1617"/>
    <cellStyle name="Comma 3 5 5 2" xfId="9103"/>
    <cellStyle name="Comma 3 5 5 2 2" xfId="14885"/>
    <cellStyle name="Comma 3 5 5 2 2 2" xfId="36570"/>
    <cellStyle name="Comma 3 5 5 2 3" xfId="20668"/>
    <cellStyle name="Comma 3 5 5 2 3 2" xfId="36571"/>
    <cellStyle name="Comma 3 5 5 2 4" xfId="36572"/>
    <cellStyle name="Comma 3 5 5 3" xfId="6212"/>
    <cellStyle name="Comma 3 5 5 3 2" xfId="36573"/>
    <cellStyle name="Comma 3 5 5 4" xfId="11994"/>
    <cellStyle name="Comma 3 5 5 4 2" xfId="36574"/>
    <cellStyle name="Comma 3 5 5 5" xfId="17777"/>
    <cellStyle name="Comma 3 5 5 5 2" xfId="36575"/>
    <cellStyle name="Comma 3 5 5 6" xfId="36576"/>
    <cellStyle name="Comma 3 5 6" xfId="5156"/>
    <cellStyle name="Comma 3 5 6 2" xfId="13830"/>
    <cellStyle name="Comma 3 5 6 2 2" xfId="36577"/>
    <cellStyle name="Comma 3 5 6 3" xfId="19613"/>
    <cellStyle name="Comma 3 5 6 3 2" xfId="36578"/>
    <cellStyle name="Comma 3 5 6 4" xfId="36579"/>
    <cellStyle name="Comma 3 5 7" xfId="8048"/>
    <cellStyle name="Comma 3 5 7 2" xfId="36580"/>
    <cellStyle name="Comma 3 5 8" xfId="3320"/>
    <cellStyle name="Comma 3 5 8 2" xfId="36581"/>
    <cellStyle name="Comma 3 5 9" xfId="10939"/>
    <cellStyle name="Comma 3 5 9 2" xfId="36582"/>
    <cellStyle name="Comma 3 6" xfId="528"/>
    <cellStyle name="Comma 3 6 10" xfId="16724"/>
    <cellStyle name="Comma 3 6 10 2" xfId="36583"/>
    <cellStyle name="Comma 3 6 11" xfId="36584"/>
    <cellStyle name="Comma 3 6 2" xfId="529"/>
    <cellStyle name="Comma 3 6 2 2" xfId="2267"/>
    <cellStyle name="Comma 3 6 2 2 2" xfId="9753"/>
    <cellStyle name="Comma 3 6 2 2 2 2" xfId="15535"/>
    <cellStyle name="Comma 3 6 2 2 2 2 2" xfId="36585"/>
    <cellStyle name="Comma 3 6 2 2 2 3" xfId="21318"/>
    <cellStyle name="Comma 3 6 2 2 2 3 2" xfId="36586"/>
    <cellStyle name="Comma 3 6 2 2 2 4" xfId="36587"/>
    <cellStyle name="Comma 3 6 2 2 3" xfId="6862"/>
    <cellStyle name="Comma 3 6 2 2 3 2" xfId="36588"/>
    <cellStyle name="Comma 3 6 2 2 4" xfId="12644"/>
    <cellStyle name="Comma 3 6 2 2 4 2" xfId="36589"/>
    <cellStyle name="Comma 3 6 2 2 5" xfId="18427"/>
    <cellStyle name="Comma 3 6 2 2 5 2" xfId="36590"/>
    <cellStyle name="Comma 3 6 2 2 6" xfId="36591"/>
    <cellStyle name="Comma 3 6 2 3" xfId="5159"/>
    <cellStyle name="Comma 3 6 2 3 2" xfId="13833"/>
    <cellStyle name="Comma 3 6 2 3 2 2" xfId="36592"/>
    <cellStyle name="Comma 3 6 2 3 3" xfId="19616"/>
    <cellStyle name="Comma 3 6 2 3 3 2" xfId="36593"/>
    <cellStyle name="Comma 3 6 2 3 4" xfId="36594"/>
    <cellStyle name="Comma 3 6 2 4" xfId="8051"/>
    <cellStyle name="Comma 3 6 2 4 2" xfId="36595"/>
    <cellStyle name="Comma 3 6 2 5" xfId="3970"/>
    <cellStyle name="Comma 3 6 2 5 2" xfId="36596"/>
    <cellStyle name="Comma 3 6 2 6" xfId="10942"/>
    <cellStyle name="Comma 3 6 2 6 2" xfId="36597"/>
    <cellStyle name="Comma 3 6 2 7" xfId="16725"/>
    <cellStyle name="Comma 3 6 2 7 2" xfId="36598"/>
    <cellStyle name="Comma 3 6 2 8" xfId="36599"/>
    <cellStyle name="Comma 3 6 3" xfId="1124"/>
    <cellStyle name="Comma 3 6 3 2" xfId="2828"/>
    <cellStyle name="Comma 3 6 3 2 2" xfId="10314"/>
    <cellStyle name="Comma 3 6 3 2 2 2" xfId="16096"/>
    <cellStyle name="Comma 3 6 3 2 2 2 2" xfId="36600"/>
    <cellStyle name="Comma 3 6 3 2 2 3" xfId="21879"/>
    <cellStyle name="Comma 3 6 3 2 2 3 2" xfId="36601"/>
    <cellStyle name="Comma 3 6 3 2 2 4" xfId="36602"/>
    <cellStyle name="Comma 3 6 3 2 3" xfId="7423"/>
    <cellStyle name="Comma 3 6 3 2 3 2" xfId="36603"/>
    <cellStyle name="Comma 3 6 3 2 4" xfId="13205"/>
    <cellStyle name="Comma 3 6 3 2 4 2" xfId="36604"/>
    <cellStyle name="Comma 3 6 3 2 5" xfId="18988"/>
    <cellStyle name="Comma 3 6 3 2 5 2" xfId="36605"/>
    <cellStyle name="Comma 3 6 3 2 6" xfId="36606"/>
    <cellStyle name="Comma 3 6 3 3" xfId="5720"/>
    <cellStyle name="Comma 3 6 3 3 2" xfId="14394"/>
    <cellStyle name="Comma 3 6 3 3 2 2" xfId="36607"/>
    <cellStyle name="Comma 3 6 3 3 3" xfId="20177"/>
    <cellStyle name="Comma 3 6 3 3 3 2" xfId="36608"/>
    <cellStyle name="Comma 3 6 3 3 4" xfId="36609"/>
    <cellStyle name="Comma 3 6 3 4" xfId="8612"/>
    <cellStyle name="Comma 3 6 3 4 2" xfId="36610"/>
    <cellStyle name="Comma 3 6 3 5" xfId="4531"/>
    <cellStyle name="Comma 3 6 3 5 2" xfId="36611"/>
    <cellStyle name="Comma 3 6 3 6" xfId="11503"/>
    <cellStyle name="Comma 3 6 3 6 2" xfId="36612"/>
    <cellStyle name="Comma 3 6 3 7" xfId="17286"/>
    <cellStyle name="Comma 3 6 3 7 2" xfId="36613"/>
    <cellStyle name="Comma 3 6 3 8" xfId="36614"/>
    <cellStyle name="Comma 3 6 4" xfId="2266"/>
    <cellStyle name="Comma 3 6 4 2" xfId="6861"/>
    <cellStyle name="Comma 3 6 4 2 2" xfId="15534"/>
    <cellStyle name="Comma 3 6 4 2 2 2" xfId="36615"/>
    <cellStyle name="Comma 3 6 4 2 3" xfId="21317"/>
    <cellStyle name="Comma 3 6 4 2 3 2" xfId="36616"/>
    <cellStyle name="Comma 3 6 4 2 4" xfId="36617"/>
    <cellStyle name="Comma 3 6 4 3" xfId="9752"/>
    <cellStyle name="Comma 3 6 4 3 2" xfId="36618"/>
    <cellStyle name="Comma 3 6 4 4" xfId="3969"/>
    <cellStyle name="Comma 3 6 4 4 2" xfId="36619"/>
    <cellStyle name="Comma 3 6 4 5" xfId="12643"/>
    <cellStyle name="Comma 3 6 4 5 2" xfId="36620"/>
    <cellStyle name="Comma 3 6 4 6" xfId="18426"/>
    <cellStyle name="Comma 3 6 4 6 2" xfId="36621"/>
    <cellStyle name="Comma 3 6 4 7" xfId="36622"/>
    <cellStyle name="Comma 3 6 5" xfId="1618"/>
    <cellStyle name="Comma 3 6 5 2" xfId="9104"/>
    <cellStyle name="Comma 3 6 5 2 2" xfId="14886"/>
    <cellStyle name="Comma 3 6 5 2 2 2" xfId="36623"/>
    <cellStyle name="Comma 3 6 5 2 3" xfId="20669"/>
    <cellStyle name="Comma 3 6 5 2 3 2" xfId="36624"/>
    <cellStyle name="Comma 3 6 5 2 4" xfId="36625"/>
    <cellStyle name="Comma 3 6 5 3" xfId="6213"/>
    <cellStyle name="Comma 3 6 5 3 2" xfId="36626"/>
    <cellStyle name="Comma 3 6 5 4" xfId="11995"/>
    <cellStyle name="Comma 3 6 5 4 2" xfId="36627"/>
    <cellStyle name="Comma 3 6 5 5" xfId="17778"/>
    <cellStyle name="Comma 3 6 5 5 2" xfId="36628"/>
    <cellStyle name="Comma 3 6 5 6" xfId="36629"/>
    <cellStyle name="Comma 3 6 6" xfId="5158"/>
    <cellStyle name="Comma 3 6 6 2" xfId="13832"/>
    <cellStyle name="Comma 3 6 6 2 2" xfId="36630"/>
    <cellStyle name="Comma 3 6 6 3" xfId="19615"/>
    <cellStyle name="Comma 3 6 6 3 2" xfId="36631"/>
    <cellStyle name="Comma 3 6 6 4" xfId="36632"/>
    <cellStyle name="Comma 3 6 7" xfId="8050"/>
    <cellStyle name="Comma 3 6 7 2" xfId="36633"/>
    <cellStyle name="Comma 3 6 8" xfId="3321"/>
    <cellStyle name="Comma 3 6 8 2" xfId="36634"/>
    <cellStyle name="Comma 3 6 9" xfId="10941"/>
    <cellStyle name="Comma 3 6 9 2" xfId="36635"/>
    <cellStyle name="Comma 3 7" xfId="530"/>
    <cellStyle name="Comma 3 7 2" xfId="2268"/>
    <cellStyle name="Comma 3 7 2 2" xfId="6863"/>
    <cellStyle name="Comma 3 7 2 2 2" xfId="15536"/>
    <cellStyle name="Comma 3 7 2 2 2 2" xfId="36636"/>
    <cellStyle name="Comma 3 7 2 2 3" xfId="21319"/>
    <cellStyle name="Comma 3 7 2 2 3 2" xfId="36637"/>
    <cellStyle name="Comma 3 7 2 2 4" xfId="36638"/>
    <cellStyle name="Comma 3 7 2 3" xfId="9754"/>
    <cellStyle name="Comma 3 7 2 3 2" xfId="36639"/>
    <cellStyle name="Comma 3 7 2 4" xfId="3971"/>
    <cellStyle name="Comma 3 7 2 4 2" xfId="36640"/>
    <cellStyle name="Comma 3 7 2 5" xfId="12645"/>
    <cellStyle name="Comma 3 7 2 5 2" xfId="36641"/>
    <cellStyle name="Comma 3 7 2 6" xfId="18428"/>
    <cellStyle name="Comma 3 7 2 6 2" xfId="36642"/>
    <cellStyle name="Comma 3 7 2 7" xfId="36643"/>
    <cellStyle name="Comma 3 7 3" xfId="1358"/>
    <cellStyle name="Comma 3 7 3 2" xfId="8844"/>
    <cellStyle name="Comma 3 7 3 2 2" xfId="14626"/>
    <cellStyle name="Comma 3 7 3 2 2 2" xfId="36644"/>
    <cellStyle name="Comma 3 7 3 2 3" xfId="20409"/>
    <cellStyle name="Comma 3 7 3 2 3 2" xfId="36645"/>
    <cellStyle name="Comma 3 7 3 2 4" xfId="36646"/>
    <cellStyle name="Comma 3 7 3 3" xfId="5953"/>
    <cellStyle name="Comma 3 7 3 3 2" xfId="36647"/>
    <cellStyle name="Comma 3 7 3 4" xfId="11735"/>
    <cellStyle name="Comma 3 7 3 4 2" xfId="36648"/>
    <cellStyle name="Comma 3 7 3 5" xfId="17518"/>
    <cellStyle name="Comma 3 7 3 5 2" xfId="36649"/>
    <cellStyle name="Comma 3 7 3 6" xfId="36650"/>
    <cellStyle name="Comma 3 7 4" xfId="5160"/>
    <cellStyle name="Comma 3 7 4 2" xfId="13834"/>
    <cellStyle name="Comma 3 7 4 2 2" xfId="36651"/>
    <cellStyle name="Comma 3 7 4 3" xfId="19617"/>
    <cellStyle name="Comma 3 7 4 3 2" xfId="36652"/>
    <cellStyle name="Comma 3 7 4 4" xfId="36653"/>
    <cellStyle name="Comma 3 7 5" xfId="8052"/>
    <cellStyle name="Comma 3 7 5 2" xfId="36654"/>
    <cellStyle name="Comma 3 7 6" xfId="3061"/>
    <cellStyle name="Comma 3 7 6 2" xfId="36655"/>
    <cellStyle name="Comma 3 7 7" xfId="10943"/>
    <cellStyle name="Comma 3 7 7 2" xfId="36656"/>
    <cellStyle name="Comma 3 7 8" xfId="16726"/>
    <cellStyle name="Comma 3 7 8 2" xfId="36657"/>
    <cellStyle name="Comma 3 7 9" xfId="36658"/>
    <cellStyle name="Comma 3 8" xfId="792"/>
    <cellStyle name="Comma 3 8 2" xfId="2528"/>
    <cellStyle name="Comma 3 8 2 2" xfId="10014"/>
    <cellStyle name="Comma 3 8 2 2 2" xfId="15796"/>
    <cellStyle name="Comma 3 8 2 2 2 2" xfId="36659"/>
    <cellStyle name="Comma 3 8 2 2 3" xfId="21579"/>
    <cellStyle name="Comma 3 8 2 2 3 2" xfId="36660"/>
    <cellStyle name="Comma 3 8 2 2 4" xfId="36661"/>
    <cellStyle name="Comma 3 8 2 3" xfId="7123"/>
    <cellStyle name="Comma 3 8 2 3 2" xfId="36662"/>
    <cellStyle name="Comma 3 8 2 4" xfId="12905"/>
    <cellStyle name="Comma 3 8 2 4 2" xfId="36663"/>
    <cellStyle name="Comma 3 8 2 5" xfId="18688"/>
    <cellStyle name="Comma 3 8 2 5 2" xfId="36664"/>
    <cellStyle name="Comma 3 8 2 6" xfId="36665"/>
    <cellStyle name="Comma 3 8 3" xfId="5420"/>
    <cellStyle name="Comma 3 8 3 2" xfId="14094"/>
    <cellStyle name="Comma 3 8 3 2 2" xfId="36666"/>
    <cellStyle name="Comma 3 8 3 3" xfId="19877"/>
    <cellStyle name="Comma 3 8 3 3 2" xfId="36667"/>
    <cellStyle name="Comma 3 8 3 4" xfId="36668"/>
    <cellStyle name="Comma 3 8 4" xfId="8312"/>
    <cellStyle name="Comma 3 8 4 2" xfId="36669"/>
    <cellStyle name="Comma 3 8 5" xfId="4231"/>
    <cellStyle name="Comma 3 8 5 2" xfId="36670"/>
    <cellStyle name="Comma 3 8 6" xfId="11203"/>
    <cellStyle name="Comma 3 8 6 2" xfId="36671"/>
    <cellStyle name="Comma 3 8 7" xfId="16986"/>
    <cellStyle name="Comma 3 8 7 2" xfId="36672"/>
    <cellStyle name="Comma 3 8 8" xfId="36673"/>
    <cellStyle name="Comma 3 8 9" xfId="36674"/>
    <cellStyle name="Comma 3 9" xfId="841"/>
    <cellStyle name="Comma 3 9 2" xfId="2547"/>
    <cellStyle name="Comma 3 9 2 2" xfId="10033"/>
    <cellStyle name="Comma 3 9 2 2 2" xfId="15815"/>
    <cellStyle name="Comma 3 9 2 2 2 2" xfId="36675"/>
    <cellStyle name="Comma 3 9 2 2 3" xfId="21598"/>
    <cellStyle name="Comma 3 9 2 2 3 2" xfId="36676"/>
    <cellStyle name="Comma 3 9 2 2 4" xfId="36677"/>
    <cellStyle name="Comma 3 9 2 3" xfId="7142"/>
    <cellStyle name="Comma 3 9 2 3 2" xfId="36678"/>
    <cellStyle name="Comma 3 9 2 4" xfId="12924"/>
    <cellStyle name="Comma 3 9 2 4 2" xfId="36679"/>
    <cellStyle name="Comma 3 9 2 5" xfId="18707"/>
    <cellStyle name="Comma 3 9 2 5 2" xfId="36680"/>
    <cellStyle name="Comma 3 9 2 6" xfId="36681"/>
    <cellStyle name="Comma 3 9 3" xfId="5439"/>
    <cellStyle name="Comma 3 9 3 2" xfId="14113"/>
    <cellStyle name="Comma 3 9 3 2 2" xfId="36682"/>
    <cellStyle name="Comma 3 9 3 3" xfId="19896"/>
    <cellStyle name="Comma 3 9 3 3 2" xfId="36683"/>
    <cellStyle name="Comma 3 9 3 4" xfId="36684"/>
    <cellStyle name="Comma 3 9 4" xfId="8331"/>
    <cellStyle name="Comma 3 9 4 2" xfId="36685"/>
    <cellStyle name="Comma 3 9 5" xfId="4250"/>
    <cellStyle name="Comma 3 9 5 2" xfId="36686"/>
    <cellStyle name="Comma 3 9 6" xfId="11222"/>
    <cellStyle name="Comma 3 9 6 2" xfId="36687"/>
    <cellStyle name="Comma 3 9 7" xfId="17005"/>
    <cellStyle name="Comma 3 9 7 2" xfId="36688"/>
    <cellStyle name="Comma 3 9 8" xfId="36689"/>
    <cellStyle name="Comma 4" xfId="7"/>
    <cellStyle name="Comma 5" xfId="916"/>
    <cellStyle name="Comma 6" xfId="836"/>
    <cellStyle name="Comma 6 2" xfId="2543"/>
    <cellStyle name="Comma 6 2 2" xfId="10029"/>
    <cellStyle name="Comma 6 2 2 2" xfId="15811"/>
    <cellStyle name="Comma 6 2 2 2 2" xfId="36690"/>
    <cellStyle name="Comma 6 2 2 3" xfId="21594"/>
    <cellStyle name="Comma 6 2 2 3 2" xfId="36691"/>
    <cellStyle name="Comma 6 2 2 4" xfId="36692"/>
    <cellStyle name="Comma 6 2 3" xfId="7138"/>
    <cellStyle name="Comma 6 2 3 2" xfId="36693"/>
    <cellStyle name="Comma 6 2 4" xfId="12920"/>
    <cellStyle name="Comma 6 2 4 2" xfId="36694"/>
    <cellStyle name="Comma 6 2 5" xfId="18703"/>
    <cellStyle name="Comma 6 2 5 2" xfId="36695"/>
    <cellStyle name="Comma 6 2 6" xfId="36696"/>
    <cellStyle name="Comma 6 3" xfId="5435"/>
    <cellStyle name="Comma 6 3 2" xfId="14109"/>
    <cellStyle name="Comma 6 3 2 2" xfId="36697"/>
    <cellStyle name="Comma 6 3 3" xfId="19892"/>
    <cellStyle name="Comma 6 3 3 2" xfId="36698"/>
    <cellStyle name="Comma 6 3 4" xfId="36699"/>
    <cellStyle name="Comma 6 4" xfId="8327"/>
    <cellStyle name="Comma 6 4 2" xfId="36700"/>
    <cellStyle name="Comma 6 5" xfId="4246"/>
    <cellStyle name="Comma 6 5 2" xfId="36701"/>
    <cellStyle name="Comma 6 6" xfId="11218"/>
    <cellStyle name="Comma 6 6 2" xfId="36702"/>
    <cellStyle name="Comma 6 7" xfId="17001"/>
    <cellStyle name="Comma 6 7 2" xfId="36703"/>
    <cellStyle name="Comma 6 8" xfId="36704"/>
    <cellStyle name="Comma_charter school revenue frame" xfId="6"/>
    <cellStyle name="Currency 2" xfId="9"/>
    <cellStyle name="Currency 2 10" xfId="1747"/>
    <cellStyle name="Currency 2 10 2" xfId="6342"/>
    <cellStyle name="Currency 2 10 2 2" xfId="15015"/>
    <cellStyle name="Currency 2 10 2 2 2" xfId="36705"/>
    <cellStyle name="Currency 2 10 2 3" xfId="20798"/>
    <cellStyle name="Currency 2 10 2 3 2" xfId="36706"/>
    <cellStyle name="Currency 2 10 2 4" xfId="36707"/>
    <cellStyle name="Currency 2 10 3" xfId="9233"/>
    <cellStyle name="Currency 2 10 3 2" xfId="36708"/>
    <cellStyle name="Currency 2 10 4" xfId="3450"/>
    <cellStyle name="Currency 2 10 4 2" xfId="36709"/>
    <cellStyle name="Currency 2 10 5" xfId="12124"/>
    <cellStyle name="Currency 2 10 5 2" xfId="36710"/>
    <cellStyle name="Currency 2 10 6" xfId="17907"/>
    <cellStyle name="Currency 2 10 6 2" xfId="36711"/>
    <cellStyle name="Currency 2 10 7" xfId="36712"/>
    <cellStyle name="Currency 2 11" xfId="1279"/>
    <cellStyle name="Currency 2 11 2" xfId="8765"/>
    <cellStyle name="Currency 2 11 2 2" xfId="14547"/>
    <cellStyle name="Currency 2 11 2 2 2" xfId="36713"/>
    <cellStyle name="Currency 2 11 2 3" xfId="20330"/>
    <cellStyle name="Currency 2 11 2 3 2" xfId="36714"/>
    <cellStyle name="Currency 2 11 2 4" xfId="36715"/>
    <cellStyle name="Currency 2 11 3" xfId="5874"/>
    <cellStyle name="Currency 2 11 3 2" xfId="36716"/>
    <cellStyle name="Currency 2 11 4" xfId="11656"/>
    <cellStyle name="Currency 2 11 4 2" xfId="36717"/>
    <cellStyle name="Currency 2 11 5" xfId="17439"/>
    <cellStyle name="Currency 2 11 5 2" xfId="36718"/>
    <cellStyle name="Currency 2 11 6" xfId="36719"/>
    <cellStyle name="Currency 2 12" xfId="4639"/>
    <cellStyle name="Currency 2 12 2" xfId="13313"/>
    <cellStyle name="Currency 2 12 2 2" xfId="36720"/>
    <cellStyle name="Currency 2 12 3" xfId="19096"/>
    <cellStyle name="Currency 2 12 3 2" xfId="36721"/>
    <cellStyle name="Currency 2 12 4" xfId="36722"/>
    <cellStyle name="Currency 2 13" xfId="7531"/>
    <cellStyle name="Currency 2 13 2" xfId="36723"/>
    <cellStyle name="Currency 2 14" xfId="2982"/>
    <cellStyle name="Currency 2 14 2" xfId="36724"/>
    <cellStyle name="Currency 2 15" xfId="10422"/>
    <cellStyle name="Currency 2 15 2" xfId="36725"/>
    <cellStyle name="Currency 2 16" xfId="16205"/>
    <cellStyle name="Currency 2 16 2" xfId="36726"/>
    <cellStyle name="Currency 2 17" xfId="36727"/>
    <cellStyle name="Currency 2 2" xfId="531"/>
    <cellStyle name="Currency 2 2 10" xfId="5161"/>
    <cellStyle name="Currency 2 2 10 2" xfId="13835"/>
    <cellStyle name="Currency 2 2 10 2 2" xfId="36728"/>
    <cellStyle name="Currency 2 2 10 3" xfId="19618"/>
    <cellStyle name="Currency 2 2 10 3 2" xfId="36729"/>
    <cellStyle name="Currency 2 2 10 4" xfId="36730"/>
    <cellStyle name="Currency 2 2 11" xfId="8053"/>
    <cellStyle name="Currency 2 2 11 2" xfId="36731"/>
    <cellStyle name="Currency 2 2 12" xfId="3036"/>
    <cellStyle name="Currency 2 2 12 2" xfId="36732"/>
    <cellStyle name="Currency 2 2 13" xfId="10944"/>
    <cellStyle name="Currency 2 2 13 2" xfId="36733"/>
    <cellStyle name="Currency 2 2 14" xfId="16727"/>
    <cellStyle name="Currency 2 2 14 2" xfId="36734"/>
    <cellStyle name="Currency 2 2 15" xfId="36735"/>
    <cellStyle name="Currency 2 2 2" xfId="532"/>
    <cellStyle name="Currency 2 2 2 10" xfId="8054"/>
    <cellStyle name="Currency 2 2 2 10 2" xfId="36736"/>
    <cellStyle name="Currency 2 2 2 11" xfId="3037"/>
    <cellStyle name="Currency 2 2 2 11 2" xfId="36737"/>
    <cellStyle name="Currency 2 2 2 12" xfId="10945"/>
    <cellStyle name="Currency 2 2 2 12 2" xfId="36738"/>
    <cellStyle name="Currency 2 2 2 13" xfId="16728"/>
    <cellStyle name="Currency 2 2 2 13 2" xfId="36739"/>
    <cellStyle name="Currency 2 2 2 14" xfId="36740"/>
    <cellStyle name="Currency 2 2 2 2" xfId="533"/>
    <cellStyle name="Currency 2 2 2 2 10" xfId="10946"/>
    <cellStyle name="Currency 2 2 2 2 10 2" xfId="36741"/>
    <cellStyle name="Currency 2 2 2 2 11" xfId="16729"/>
    <cellStyle name="Currency 2 2 2 2 11 2" xfId="36742"/>
    <cellStyle name="Currency 2 2 2 2 12" xfId="36743"/>
    <cellStyle name="Currency 2 2 2 2 2" xfId="534"/>
    <cellStyle name="Currency 2 2 2 2 2 10" xfId="16730"/>
    <cellStyle name="Currency 2 2 2 2 2 10 2" xfId="36744"/>
    <cellStyle name="Currency 2 2 2 2 2 11" xfId="36745"/>
    <cellStyle name="Currency 2 2 2 2 2 2" xfId="535"/>
    <cellStyle name="Currency 2 2 2 2 2 2 2" xfId="2273"/>
    <cellStyle name="Currency 2 2 2 2 2 2 2 2" xfId="9759"/>
    <cellStyle name="Currency 2 2 2 2 2 2 2 2 2" xfId="15541"/>
    <cellStyle name="Currency 2 2 2 2 2 2 2 2 2 2" xfId="36746"/>
    <cellStyle name="Currency 2 2 2 2 2 2 2 2 3" xfId="21324"/>
    <cellStyle name="Currency 2 2 2 2 2 2 2 2 3 2" xfId="36747"/>
    <cellStyle name="Currency 2 2 2 2 2 2 2 2 4" xfId="36748"/>
    <cellStyle name="Currency 2 2 2 2 2 2 2 3" xfId="6868"/>
    <cellStyle name="Currency 2 2 2 2 2 2 2 3 2" xfId="36749"/>
    <cellStyle name="Currency 2 2 2 2 2 2 2 4" xfId="12650"/>
    <cellStyle name="Currency 2 2 2 2 2 2 2 4 2" xfId="36750"/>
    <cellStyle name="Currency 2 2 2 2 2 2 2 5" xfId="18433"/>
    <cellStyle name="Currency 2 2 2 2 2 2 2 5 2" xfId="36751"/>
    <cellStyle name="Currency 2 2 2 2 2 2 2 6" xfId="36752"/>
    <cellStyle name="Currency 2 2 2 2 2 2 3" xfId="5165"/>
    <cellStyle name="Currency 2 2 2 2 2 2 3 2" xfId="13839"/>
    <cellStyle name="Currency 2 2 2 2 2 2 3 2 2" xfId="36753"/>
    <cellStyle name="Currency 2 2 2 2 2 2 3 3" xfId="19622"/>
    <cellStyle name="Currency 2 2 2 2 2 2 3 3 2" xfId="36754"/>
    <cellStyle name="Currency 2 2 2 2 2 2 3 4" xfId="36755"/>
    <cellStyle name="Currency 2 2 2 2 2 2 4" xfId="8057"/>
    <cellStyle name="Currency 2 2 2 2 2 2 4 2" xfId="36756"/>
    <cellStyle name="Currency 2 2 2 2 2 2 5" xfId="3976"/>
    <cellStyle name="Currency 2 2 2 2 2 2 5 2" xfId="36757"/>
    <cellStyle name="Currency 2 2 2 2 2 2 6" xfId="10948"/>
    <cellStyle name="Currency 2 2 2 2 2 2 6 2" xfId="36758"/>
    <cellStyle name="Currency 2 2 2 2 2 2 7" xfId="16731"/>
    <cellStyle name="Currency 2 2 2 2 2 2 7 2" xfId="36759"/>
    <cellStyle name="Currency 2 2 2 2 2 2 8" xfId="36760"/>
    <cellStyle name="Currency 2 2 2 2 2 3" xfId="1126"/>
    <cellStyle name="Currency 2 2 2 2 2 3 2" xfId="2830"/>
    <cellStyle name="Currency 2 2 2 2 2 3 2 2" xfId="10316"/>
    <cellStyle name="Currency 2 2 2 2 2 3 2 2 2" xfId="16098"/>
    <cellStyle name="Currency 2 2 2 2 2 3 2 2 2 2" xfId="36761"/>
    <cellStyle name="Currency 2 2 2 2 2 3 2 2 3" xfId="21881"/>
    <cellStyle name="Currency 2 2 2 2 2 3 2 2 3 2" xfId="36762"/>
    <cellStyle name="Currency 2 2 2 2 2 3 2 2 4" xfId="36763"/>
    <cellStyle name="Currency 2 2 2 2 2 3 2 3" xfId="7425"/>
    <cellStyle name="Currency 2 2 2 2 2 3 2 3 2" xfId="36764"/>
    <cellStyle name="Currency 2 2 2 2 2 3 2 4" xfId="13207"/>
    <cellStyle name="Currency 2 2 2 2 2 3 2 4 2" xfId="36765"/>
    <cellStyle name="Currency 2 2 2 2 2 3 2 5" xfId="18990"/>
    <cellStyle name="Currency 2 2 2 2 2 3 2 5 2" xfId="36766"/>
    <cellStyle name="Currency 2 2 2 2 2 3 2 6" xfId="36767"/>
    <cellStyle name="Currency 2 2 2 2 2 3 3" xfId="5722"/>
    <cellStyle name="Currency 2 2 2 2 2 3 3 2" xfId="14396"/>
    <cellStyle name="Currency 2 2 2 2 2 3 3 2 2" xfId="36768"/>
    <cellStyle name="Currency 2 2 2 2 2 3 3 3" xfId="20179"/>
    <cellStyle name="Currency 2 2 2 2 2 3 3 3 2" xfId="36769"/>
    <cellStyle name="Currency 2 2 2 2 2 3 3 4" xfId="36770"/>
    <cellStyle name="Currency 2 2 2 2 2 3 4" xfId="8614"/>
    <cellStyle name="Currency 2 2 2 2 2 3 4 2" xfId="36771"/>
    <cellStyle name="Currency 2 2 2 2 2 3 5" xfId="4533"/>
    <cellStyle name="Currency 2 2 2 2 2 3 5 2" xfId="36772"/>
    <cellStyle name="Currency 2 2 2 2 2 3 6" xfId="11505"/>
    <cellStyle name="Currency 2 2 2 2 2 3 6 2" xfId="36773"/>
    <cellStyle name="Currency 2 2 2 2 2 3 7" xfId="17288"/>
    <cellStyle name="Currency 2 2 2 2 2 3 7 2" xfId="36774"/>
    <cellStyle name="Currency 2 2 2 2 2 3 8" xfId="36775"/>
    <cellStyle name="Currency 2 2 2 2 2 4" xfId="2272"/>
    <cellStyle name="Currency 2 2 2 2 2 4 2" xfId="6867"/>
    <cellStyle name="Currency 2 2 2 2 2 4 2 2" xfId="15540"/>
    <cellStyle name="Currency 2 2 2 2 2 4 2 2 2" xfId="36776"/>
    <cellStyle name="Currency 2 2 2 2 2 4 2 3" xfId="21323"/>
    <cellStyle name="Currency 2 2 2 2 2 4 2 3 2" xfId="36777"/>
    <cellStyle name="Currency 2 2 2 2 2 4 2 4" xfId="36778"/>
    <cellStyle name="Currency 2 2 2 2 2 4 3" xfId="9758"/>
    <cellStyle name="Currency 2 2 2 2 2 4 3 2" xfId="36779"/>
    <cellStyle name="Currency 2 2 2 2 2 4 4" xfId="3975"/>
    <cellStyle name="Currency 2 2 2 2 2 4 4 2" xfId="36780"/>
    <cellStyle name="Currency 2 2 2 2 2 4 5" xfId="12649"/>
    <cellStyle name="Currency 2 2 2 2 2 4 5 2" xfId="36781"/>
    <cellStyle name="Currency 2 2 2 2 2 4 6" xfId="18432"/>
    <cellStyle name="Currency 2 2 2 2 2 4 6 2" xfId="36782"/>
    <cellStyle name="Currency 2 2 2 2 2 4 7" xfId="36783"/>
    <cellStyle name="Currency 2 2 2 2 2 5" xfId="1622"/>
    <cellStyle name="Currency 2 2 2 2 2 5 2" xfId="9108"/>
    <cellStyle name="Currency 2 2 2 2 2 5 2 2" xfId="14890"/>
    <cellStyle name="Currency 2 2 2 2 2 5 2 2 2" xfId="36784"/>
    <cellStyle name="Currency 2 2 2 2 2 5 2 3" xfId="20673"/>
    <cellStyle name="Currency 2 2 2 2 2 5 2 3 2" xfId="36785"/>
    <cellStyle name="Currency 2 2 2 2 2 5 2 4" xfId="36786"/>
    <cellStyle name="Currency 2 2 2 2 2 5 3" xfId="6217"/>
    <cellStyle name="Currency 2 2 2 2 2 5 3 2" xfId="36787"/>
    <cellStyle name="Currency 2 2 2 2 2 5 4" xfId="11999"/>
    <cellStyle name="Currency 2 2 2 2 2 5 4 2" xfId="36788"/>
    <cellStyle name="Currency 2 2 2 2 2 5 5" xfId="17782"/>
    <cellStyle name="Currency 2 2 2 2 2 5 5 2" xfId="36789"/>
    <cellStyle name="Currency 2 2 2 2 2 5 6" xfId="36790"/>
    <cellStyle name="Currency 2 2 2 2 2 6" xfId="5164"/>
    <cellStyle name="Currency 2 2 2 2 2 6 2" xfId="13838"/>
    <cellStyle name="Currency 2 2 2 2 2 6 2 2" xfId="36791"/>
    <cellStyle name="Currency 2 2 2 2 2 6 3" xfId="19621"/>
    <cellStyle name="Currency 2 2 2 2 2 6 3 2" xfId="36792"/>
    <cellStyle name="Currency 2 2 2 2 2 6 4" xfId="36793"/>
    <cellStyle name="Currency 2 2 2 2 2 7" xfId="8056"/>
    <cellStyle name="Currency 2 2 2 2 2 7 2" xfId="36794"/>
    <cellStyle name="Currency 2 2 2 2 2 8" xfId="3325"/>
    <cellStyle name="Currency 2 2 2 2 2 8 2" xfId="36795"/>
    <cellStyle name="Currency 2 2 2 2 2 9" xfId="10947"/>
    <cellStyle name="Currency 2 2 2 2 2 9 2" xfId="36796"/>
    <cellStyle name="Currency 2 2 2 2 3" xfId="536"/>
    <cellStyle name="Currency 2 2 2 2 3 2" xfId="2274"/>
    <cellStyle name="Currency 2 2 2 2 3 2 2" xfId="9760"/>
    <cellStyle name="Currency 2 2 2 2 3 2 2 2" xfId="15542"/>
    <cellStyle name="Currency 2 2 2 2 3 2 2 2 2" xfId="36797"/>
    <cellStyle name="Currency 2 2 2 2 3 2 2 3" xfId="21325"/>
    <cellStyle name="Currency 2 2 2 2 3 2 2 3 2" xfId="36798"/>
    <cellStyle name="Currency 2 2 2 2 3 2 2 4" xfId="36799"/>
    <cellStyle name="Currency 2 2 2 2 3 2 3" xfId="6869"/>
    <cellStyle name="Currency 2 2 2 2 3 2 3 2" xfId="36800"/>
    <cellStyle name="Currency 2 2 2 2 3 2 4" xfId="12651"/>
    <cellStyle name="Currency 2 2 2 2 3 2 4 2" xfId="36801"/>
    <cellStyle name="Currency 2 2 2 2 3 2 5" xfId="18434"/>
    <cellStyle name="Currency 2 2 2 2 3 2 5 2" xfId="36802"/>
    <cellStyle name="Currency 2 2 2 2 3 2 6" xfId="36803"/>
    <cellStyle name="Currency 2 2 2 2 3 3" xfId="5166"/>
    <cellStyle name="Currency 2 2 2 2 3 3 2" xfId="13840"/>
    <cellStyle name="Currency 2 2 2 2 3 3 2 2" xfId="36804"/>
    <cellStyle name="Currency 2 2 2 2 3 3 3" xfId="19623"/>
    <cellStyle name="Currency 2 2 2 2 3 3 3 2" xfId="36805"/>
    <cellStyle name="Currency 2 2 2 2 3 3 4" xfId="36806"/>
    <cellStyle name="Currency 2 2 2 2 3 4" xfId="8058"/>
    <cellStyle name="Currency 2 2 2 2 3 4 2" xfId="36807"/>
    <cellStyle name="Currency 2 2 2 2 3 5" xfId="3977"/>
    <cellStyle name="Currency 2 2 2 2 3 5 2" xfId="36808"/>
    <cellStyle name="Currency 2 2 2 2 3 6" xfId="10949"/>
    <cellStyle name="Currency 2 2 2 2 3 6 2" xfId="36809"/>
    <cellStyle name="Currency 2 2 2 2 3 7" xfId="16732"/>
    <cellStyle name="Currency 2 2 2 2 3 7 2" xfId="36810"/>
    <cellStyle name="Currency 2 2 2 2 3 8" xfId="36811"/>
    <cellStyle name="Currency 2 2 2 2 4" xfId="1125"/>
    <cellStyle name="Currency 2 2 2 2 4 2" xfId="2829"/>
    <cellStyle name="Currency 2 2 2 2 4 2 2" xfId="10315"/>
    <cellStyle name="Currency 2 2 2 2 4 2 2 2" xfId="16097"/>
    <cellStyle name="Currency 2 2 2 2 4 2 2 2 2" xfId="36812"/>
    <cellStyle name="Currency 2 2 2 2 4 2 2 3" xfId="21880"/>
    <cellStyle name="Currency 2 2 2 2 4 2 2 3 2" xfId="36813"/>
    <cellStyle name="Currency 2 2 2 2 4 2 2 4" xfId="36814"/>
    <cellStyle name="Currency 2 2 2 2 4 2 3" xfId="7424"/>
    <cellStyle name="Currency 2 2 2 2 4 2 3 2" xfId="36815"/>
    <cellStyle name="Currency 2 2 2 2 4 2 4" xfId="13206"/>
    <cellStyle name="Currency 2 2 2 2 4 2 4 2" xfId="36816"/>
    <cellStyle name="Currency 2 2 2 2 4 2 5" xfId="18989"/>
    <cellStyle name="Currency 2 2 2 2 4 2 5 2" xfId="36817"/>
    <cellStyle name="Currency 2 2 2 2 4 2 6" xfId="36818"/>
    <cellStyle name="Currency 2 2 2 2 4 3" xfId="5721"/>
    <cellStyle name="Currency 2 2 2 2 4 3 2" xfId="14395"/>
    <cellStyle name="Currency 2 2 2 2 4 3 2 2" xfId="36819"/>
    <cellStyle name="Currency 2 2 2 2 4 3 3" xfId="20178"/>
    <cellStyle name="Currency 2 2 2 2 4 3 3 2" xfId="36820"/>
    <cellStyle name="Currency 2 2 2 2 4 3 4" xfId="36821"/>
    <cellStyle name="Currency 2 2 2 2 4 4" xfId="8613"/>
    <cellStyle name="Currency 2 2 2 2 4 4 2" xfId="36822"/>
    <cellStyle name="Currency 2 2 2 2 4 5" xfId="4532"/>
    <cellStyle name="Currency 2 2 2 2 4 5 2" xfId="36823"/>
    <cellStyle name="Currency 2 2 2 2 4 6" xfId="11504"/>
    <cellStyle name="Currency 2 2 2 2 4 6 2" xfId="36824"/>
    <cellStyle name="Currency 2 2 2 2 4 7" xfId="17287"/>
    <cellStyle name="Currency 2 2 2 2 4 7 2" xfId="36825"/>
    <cellStyle name="Currency 2 2 2 2 4 8" xfId="36826"/>
    <cellStyle name="Currency 2 2 2 2 5" xfId="2271"/>
    <cellStyle name="Currency 2 2 2 2 5 2" xfId="6866"/>
    <cellStyle name="Currency 2 2 2 2 5 2 2" xfId="15539"/>
    <cellStyle name="Currency 2 2 2 2 5 2 2 2" xfId="36827"/>
    <cellStyle name="Currency 2 2 2 2 5 2 3" xfId="21322"/>
    <cellStyle name="Currency 2 2 2 2 5 2 3 2" xfId="36828"/>
    <cellStyle name="Currency 2 2 2 2 5 2 4" xfId="36829"/>
    <cellStyle name="Currency 2 2 2 2 5 3" xfId="9757"/>
    <cellStyle name="Currency 2 2 2 2 5 3 2" xfId="36830"/>
    <cellStyle name="Currency 2 2 2 2 5 4" xfId="3974"/>
    <cellStyle name="Currency 2 2 2 2 5 4 2" xfId="36831"/>
    <cellStyle name="Currency 2 2 2 2 5 5" xfId="12648"/>
    <cellStyle name="Currency 2 2 2 2 5 5 2" xfId="36832"/>
    <cellStyle name="Currency 2 2 2 2 5 6" xfId="18431"/>
    <cellStyle name="Currency 2 2 2 2 5 6 2" xfId="36833"/>
    <cellStyle name="Currency 2 2 2 2 5 7" xfId="36834"/>
    <cellStyle name="Currency 2 2 2 2 6" xfId="1621"/>
    <cellStyle name="Currency 2 2 2 2 6 2" xfId="9107"/>
    <cellStyle name="Currency 2 2 2 2 6 2 2" xfId="14889"/>
    <cellStyle name="Currency 2 2 2 2 6 2 2 2" xfId="36835"/>
    <cellStyle name="Currency 2 2 2 2 6 2 3" xfId="20672"/>
    <cellStyle name="Currency 2 2 2 2 6 2 3 2" xfId="36836"/>
    <cellStyle name="Currency 2 2 2 2 6 2 4" xfId="36837"/>
    <cellStyle name="Currency 2 2 2 2 6 3" xfId="6216"/>
    <cellStyle name="Currency 2 2 2 2 6 3 2" xfId="36838"/>
    <cellStyle name="Currency 2 2 2 2 6 4" xfId="11998"/>
    <cellStyle name="Currency 2 2 2 2 6 4 2" xfId="36839"/>
    <cellStyle name="Currency 2 2 2 2 6 5" xfId="17781"/>
    <cellStyle name="Currency 2 2 2 2 6 5 2" xfId="36840"/>
    <cellStyle name="Currency 2 2 2 2 6 6" xfId="36841"/>
    <cellStyle name="Currency 2 2 2 2 7" xfId="5163"/>
    <cellStyle name="Currency 2 2 2 2 7 2" xfId="13837"/>
    <cellStyle name="Currency 2 2 2 2 7 2 2" xfId="36842"/>
    <cellStyle name="Currency 2 2 2 2 7 3" xfId="19620"/>
    <cellStyle name="Currency 2 2 2 2 7 3 2" xfId="36843"/>
    <cellStyle name="Currency 2 2 2 2 7 4" xfId="36844"/>
    <cellStyle name="Currency 2 2 2 2 8" xfId="8055"/>
    <cellStyle name="Currency 2 2 2 2 8 2" xfId="36845"/>
    <cellStyle name="Currency 2 2 2 2 9" xfId="3324"/>
    <cellStyle name="Currency 2 2 2 2 9 2" xfId="36846"/>
    <cellStyle name="Currency 2 2 2 3" xfId="537"/>
    <cellStyle name="Currency 2 2 2 3 10" xfId="16733"/>
    <cellStyle name="Currency 2 2 2 3 10 2" xfId="36847"/>
    <cellStyle name="Currency 2 2 2 3 11" xfId="36848"/>
    <cellStyle name="Currency 2 2 2 3 2" xfId="538"/>
    <cellStyle name="Currency 2 2 2 3 2 2" xfId="2276"/>
    <cellStyle name="Currency 2 2 2 3 2 2 2" xfId="9762"/>
    <cellStyle name="Currency 2 2 2 3 2 2 2 2" xfId="15544"/>
    <cellStyle name="Currency 2 2 2 3 2 2 2 2 2" xfId="36849"/>
    <cellStyle name="Currency 2 2 2 3 2 2 2 3" xfId="21327"/>
    <cellStyle name="Currency 2 2 2 3 2 2 2 3 2" xfId="36850"/>
    <cellStyle name="Currency 2 2 2 3 2 2 2 4" xfId="36851"/>
    <cellStyle name="Currency 2 2 2 3 2 2 3" xfId="6871"/>
    <cellStyle name="Currency 2 2 2 3 2 2 3 2" xfId="36852"/>
    <cellStyle name="Currency 2 2 2 3 2 2 4" xfId="12653"/>
    <cellStyle name="Currency 2 2 2 3 2 2 4 2" xfId="36853"/>
    <cellStyle name="Currency 2 2 2 3 2 2 5" xfId="18436"/>
    <cellStyle name="Currency 2 2 2 3 2 2 5 2" xfId="36854"/>
    <cellStyle name="Currency 2 2 2 3 2 2 6" xfId="36855"/>
    <cellStyle name="Currency 2 2 2 3 2 3" xfId="5168"/>
    <cellStyle name="Currency 2 2 2 3 2 3 2" xfId="13842"/>
    <cellStyle name="Currency 2 2 2 3 2 3 2 2" xfId="36856"/>
    <cellStyle name="Currency 2 2 2 3 2 3 3" xfId="19625"/>
    <cellStyle name="Currency 2 2 2 3 2 3 3 2" xfId="36857"/>
    <cellStyle name="Currency 2 2 2 3 2 3 4" xfId="36858"/>
    <cellStyle name="Currency 2 2 2 3 2 4" xfId="8060"/>
    <cellStyle name="Currency 2 2 2 3 2 4 2" xfId="36859"/>
    <cellStyle name="Currency 2 2 2 3 2 5" xfId="3979"/>
    <cellStyle name="Currency 2 2 2 3 2 5 2" xfId="36860"/>
    <cellStyle name="Currency 2 2 2 3 2 6" xfId="10951"/>
    <cellStyle name="Currency 2 2 2 3 2 6 2" xfId="36861"/>
    <cellStyle name="Currency 2 2 2 3 2 7" xfId="16734"/>
    <cellStyle name="Currency 2 2 2 3 2 7 2" xfId="36862"/>
    <cellStyle name="Currency 2 2 2 3 2 8" xfId="36863"/>
    <cellStyle name="Currency 2 2 2 3 3" xfId="1127"/>
    <cellStyle name="Currency 2 2 2 3 3 2" xfId="2831"/>
    <cellStyle name="Currency 2 2 2 3 3 2 2" xfId="10317"/>
    <cellStyle name="Currency 2 2 2 3 3 2 2 2" xfId="16099"/>
    <cellStyle name="Currency 2 2 2 3 3 2 2 2 2" xfId="36864"/>
    <cellStyle name="Currency 2 2 2 3 3 2 2 3" xfId="21882"/>
    <cellStyle name="Currency 2 2 2 3 3 2 2 3 2" xfId="36865"/>
    <cellStyle name="Currency 2 2 2 3 3 2 2 4" xfId="36866"/>
    <cellStyle name="Currency 2 2 2 3 3 2 3" xfId="7426"/>
    <cellStyle name="Currency 2 2 2 3 3 2 3 2" xfId="36867"/>
    <cellStyle name="Currency 2 2 2 3 3 2 4" xfId="13208"/>
    <cellStyle name="Currency 2 2 2 3 3 2 4 2" xfId="36868"/>
    <cellStyle name="Currency 2 2 2 3 3 2 5" xfId="18991"/>
    <cellStyle name="Currency 2 2 2 3 3 2 5 2" xfId="36869"/>
    <cellStyle name="Currency 2 2 2 3 3 2 6" xfId="36870"/>
    <cellStyle name="Currency 2 2 2 3 3 3" xfId="5723"/>
    <cellStyle name="Currency 2 2 2 3 3 3 2" xfId="14397"/>
    <cellStyle name="Currency 2 2 2 3 3 3 2 2" xfId="36871"/>
    <cellStyle name="Currency 2 2 2 3 3 3 3" xfId="20180"/>
    <cellStyle name="Currency 2 2 2 3 3 3 3 2" xfId="36872"/>
    <cellStyle name="Currency 2 2 2 3 3 3 4" xfId="36873"/>
    <cellStyle name="Currency 2 2 2 3 3 4" xfId="8615"/>
    <cellStyle name="Currency 2 2 2 3 3 4 2" xfId="36874"/>
    <cellStyle name="Currency 2 2 2 3 3 5" xfId="4534"/>
    <cellStyle name="Currency 2 2 2 3 3 5 2" xfId="36875"/>
    <cellStyle name="Currency 2 2 2 3 3 6" xfId="11506"/>
    <cellStyle name="Currency 2 2 2 3 3 6 2" xfId="36876"/>
    <cellStyle name="Currency 2 2 2 3 3 7" xfId="17289"/>
    <cellStyle name="Currency 2 2 2 3 3 7 2" xfId="36877"/>
    <cellStyle name="Currency 2 2 2 3 3 8" xfId="36878"/>
    <cellStyle name="Currency 2 2 2 3 4" xfId="2275"/>
    <cellStyle name="Currency 2 2 2 3 4 2" xfId="6870"/>
    <cellStyle name="Currency 2 2 2 3 4 2 2" xfId="15543"/>
    <cellStyle name="Currency 2 2 2 3 4 2 2 2" xfId="36879"/>
    <cellStyle name="Currency 2 2 2 3 4 2 3" xfId="21326"/>
    <cellStyle name="Currency 2 2 2 3 4 2 3 2" xfId="36880"/>
    <cellStyle name="Currency 2 2 2 3 4 2 4" xfId="36881"/>
    <cellStyle name="Currency 2 2 2 3 4 3" xfId="9761"/>
    <cellStyle name="Currency 2 2 2 3 4 3 2" xfId="36882"/>
    <cellStyle name="Currency 2 2 2 3 4 4" xfId="3978"/>
    <cellStyle name="Currency 2 2 2 3 4 4 2" xfId="36883"/>
    <cellStyle name="Currency 2 2 2 3 4 5" xfId="12652"/>
    <cellStyle name="Currency 2 2 2 3 4 5 2" xfId="36884"/>
    <cellStyle name="Currency 2 2 2 3 4 6" xfId="18435"/>
    <cellStyle name="Currency 2 2 2 3 4 6 2" xfId="36885"/>
    <cellStyle name="Currency 2 2 2 3 4 7" xfId="36886"/>
    <cellStyle name="Currency 2 2 2 3 5" xfId="1623"/>
    <cellStyle name="Currency 2 2 2 3 5 2" xfId="9109"/>
    <cellStyle name="Currency 2 2 2 3 5 2 2" xfId="14891"/>
    <cellStyle name="Currency 2 2 2 3 5 2 2 2" xfId="36887"/>
    <cellStyle name="Currency 2 2 2 3 5 2 3" xfId="20674"/>
    <cellStyle name="Currency 2 2 2 3 5 2 3 2" xfId="36888"/>
    <cellStyle name="Currency 2 2 2 3 5 2 4" xfId="36889"/>
    <cellStyle name="Currency 2 2 2 3 5 3" xfId="6218"/>
    <cellStyle name="Currency 2 2 2 3 5 3 2" xfId="36890"/>
    <cellStyle name="Currency 2 2 2 3 5 4" xfId="12000"/>
    <cellStyle name="Currency 2 2 2 3 5 4 2" xfId="36891"/>
    <cellStyle name="Currency 2 2 2 3 5 5" xfId="17783"/>
    <cellStyle name="Currency 2 2 2 3 5 5 2" xfId="36892"/>
    <cellStyle name="Currency 2 2 2 3 5 6" xfId="36893"/>
    <cellStyle name="Currency 2 2 2 3 6" xfId="5167"/>
    <cellStyle name="Currency 2 2 2 3 6 2" xfId="13841"/>
    <cellStyle name="Currency 2 2 2 3 6 2 2" xfId="36894"/>
    <cellStyle name="Currency 2 2 2 3 6 3" xfId="19624"/>
    <cellStyle name="Currency 2 2 2 3 6 3 2" xfId="36895"/>
    <cellStyle name="Currency 2 2 2 3 6 4" xfId="36896"/>
    <cellStyle name="Currency 2 2 2 3 7" xfId="8059"/>
    <cellStyle name="Currency 2 2 2 3 7 2" xfId="36897"/>
    <cellStyle name="Currency 2 2 2 3 8" xfId="3326"/>
    <cellStyle name="Currency 2 2 2 3 8 2" xfId="36898"/>
    <cellStyle name="Currency 2 2 2 3 9" xfId="10950"/>
    <cellStyle name="Currency 2 2 2 3 9 2" xfId="36899"/>
    <cellStyle name="Currency 2 2 2 4" xfId="539"/>
    <cellStyle name="Currency 2 2 2 4 10" xfId="16735"/>
    <cellStyle name="Currency 2 2 2 4 10 2" xfId="36900"/>
    <cellStyle name="Currency 2 2 2 4 11" xfId="36901"/>
    <cellStyle name="Currency 2 2 2 4 2" xfId="540"/>
    <cellStyle name="Currency 2 2 2 4 2 2" xfId="2278"/>
    <cellStyle name="Currency 2 2 2 4 2 2 2" xfId="9764"/>
    <cellStyle name="Currency 2 2 2 4 2 2 2 2" xfId="15546"/>
    <cellStyle name="Currency 2 2 2 4 2 2 2 2 2" xfId="36902"/>
    <cellStyle name="Currency 2 2 2 4 2 2 2 3" xfId="21329"/>
    <cellStyle name="Currency 2 2 2 4 2 2 2 3 2" xfId="36903"/>
    <cellStyle name="Currency 2 2 2 4 2 2 2 4" xfId="36904"/>
    <cellStyle name="Currency 2 2 2 4 2 2 3" xfId="6873"/>
    <cellStyle name="Currency 2 2 2 4 2 2 3 2" xfId="36905"/>
    <cellStyle name="Currency 2 2 2 4 2 2 4" xfId="12655"/>
    <cellStyle name="Currency 2 2 2 4 2 2 4 2" xfId="36906"/>
    <cellStyle name="Currency 2 2 2 4 2 2 5" xfId="18438"/>
    <cellStyle name="Currency 2 2 2 4 2 2 5 2" xfId="36907"/>
    <cellStyle name="Currency 2 2 2 4 2 2 6" xfId="36908"/>
    <cellStyle name="Currency 2 2 2 4 2 3" xfId="5170"/>
    <cellStyle name="Currency 2 2 2 4 2 3 2" xfId="13844"/>
    <cellStyle name="Currency 2 2 2 4 2 3 2 2" xfId="36909"/>
    <cellStyle name="Currency 2 2 2 4 2 3 3" xfId="19627"/>
    <cellStyle name="Currency 2 2 2 4 2 3 3 2" xfId="36910"/>
    <cellStyle name="Currency 2 2 2 4 2 3 4" xfId="36911"/>
    <cellStyle name="Currency 2 2 2 4 2 4" xfId="8062"/>
    <cellStyle name="Currency 2 2 2 4 2 4 2" xfId="36912"/>
    <cellStyle name="Currency 2 2 2 4 2 5" xfId="3981"/>
    <cellStyle name="Currency 2 2 2 4 2 5 2" xfId="36913"/>
    <cellStyle name="Currency 2 2 2 4 2 6" xfId="10953"/>
    <cellStyle name="Currency 2 2 2 4 2 6 2" xfId="36914"/>
    <cellStyle name="Currency 2 2 2 4 2 7" xfId="16736"/>
    <cellStyle name="Currency 2 2 2 4 2 7 2" xfId="36915"/>
    <cellStyle name="Currency 2 2 2 4 2 8" xfId="36916"/>
    <cellStyle name="Currency 2 2 2 4 3" xfId="1128"/>
    <cellStyle name="Currency 2 2 2 4 3 2" xfId="2832"/>
    <cellStyle name="Currency 2 2 2 4 3 2 2" xfId="10318"/>
    <cellStyle name="Currency 2 2 2 4 3 2 2 2" xfId="16100"/>
    <cellStyle name="Currency 2 2 2 4 3 2 2 2 2" xfId="36917"/>
    <cellStyle name="Currency 2 2 2 4 3 2 2 3" xfId="21883"/>
    <cellStyle name="Currency 2 2 2 4 3 2 2 3 2" xfId="36918"/>
    <cellStyle name="Currency 2 2 2 4 3 2 2 4" xfId="36919"/>
    <cellStyle name="Currency 2 2 2 4 3 2 3" xfId="7427"/>
    <cellStyle name="Currency 2 2 2 4 3 2 3 2" xfId="36920"/>
    <cellStyle name="Currency 2 2 2 4 3 2 4" xfId="13209"/>
    <cellStyle name="Currency 2 2 2 4 3 2 4 2" xfId="36921"/>
    <cellStyle name="Currency 2 2 2 4 3 2 5" xfId="18992"/>
    <cellStyle name="Currency 2 2 2 4 3 2 5 2" xfId="36922"/>
    <cellStyle name="Currency 2 2 2 4 3 2 6" xfId="36923"/>
    <cellStyle name="Currency 2 2 2 4 3 3" xfId="5724"/>
    <cellStyle name="Currency 2 2 2 4 3 3 2" xfId="14398"/>
    <cellStyle name="Currency 2 2 2 4 3 3 2 2" xfId="36924"/>
    <cellStyle name="Currency 2 2 2 4 3 3 3" xfId="20181"/>
    <cellStyle name="Currency 2 2 2 4 3 3 3 2" xfId="36925"/>
    <cellStyle name="Currency 2 2 2 4 3 3 4" xfId="36926"/>
    <cellStyle name="Currency 2 2 2 4 3 4" xfId="8616"/>
    <cellStyle name="Currency 2 2 2 4 3 4 2" xfId="36927"/>
    <cellStyle name="Currency 2 2 2 4 3 5" xfId="4535"/>
    <cellStyle name="Currency 2 2 2 4 3 5 2" xfId="36928"/>
    <cellStyle name="Currency 2 2 2 4 3 6" xfId="11507"/>
    <cellStyle name="Currency 2 2 2 4 3 6 2" xfId="36929"/>
    <cellStyle name="Currency 2 2 2 4 3 7" xfId="17290"/>
    <cellStyle name="Currency 2 2 2 4 3 7 2" xfId="36930"/>
    <cellStyle name="Currency 2 2 2 4 3 8" xfId="36931"/>
    <cellStyle name="Currency 2 2 2 4 4" xfId="2277"/>
    <cellStyle name="Currency 2 2 2 4 4 2" xfId="6872"/>
    <cellStyle name="Currency 2 2 2 4 4 2 2" xfId="15545"/>
    <cellStyle name="Currency 2 2 2 4 4 2 2 2" xfId="36932"/>
    <cellStyle name="Currency 2 2 2 4 4 2 3" xfId="21328"/>
    <cellStyle name="Currency 2 2 2 4 4 2 3 2" xfId="36933"/>
    <cellStyle name="Currency 2 2 2 4 4 2 4" xfId="36934"/>
    <cellStyle name="Currency 2 2 2 4 4 3" xfId="9763"/>
    <cellStyle name="Currency 2 2 2 4 4 3 2" xfId="36935"/>
    <cellStyle name="Currency 2 2 2 4 4 4" xfId="3980"/>
    <cellStyle name="Currency 2 2 2 4 4 4 2" xfId="36936"/>
    <cellStyle name="Currency 2 2 2 4 4 5" xfId="12654"/>
    <cellStyle name="Currency 2 2 2 4 4 5 2" xfId="36937"/>
    <cellStyle name="Currency 2 2 2 4 4 6" xfId="18437"/>
    <cellStyle name="Currency 2 2 2 4 4 6 2" xfId="36938"/>
    <cellStyle name="Currency 2 2 2 4 4 7" xfId="36939"/>
    <cellStyle name="Currency 2 2 2 4 5" xfId="1624"/>
    <cellStyle name="Currency 2 2 2 4 5 2" xfId="9110"/>
    <cellStyle name="Currency 2 2 2 4 5 2 2" xfId="14892"/>
    <cellStyle name="Currency 2 2 2 4 5 2 2 2" xfId="36940"/>
    <cellStyle name="Currency 2 2 2 4 5 2 3" xfId="20675"/>
    <cellStyle name="Currency 2 2 2 4 5 2 3 2" xfId="36941"/>
    <cellStyle name="Currency 2 2 2 4 5 2 4" xfId="36942"/>
    <cellStyle name="Currency 2 2 2 4 5 3" xfId="6219"/>
    <cellStyle name="Currency 2 2 2 4 5 3 2" xfId="36943"/>
    <cellStyle name="Currency 2 2 2 4 5 4" xfId="12001"/>
    <cellStyle name="Currency 2 2 2 4 5 4 2" xfId="36944"/>
    <cellStyle name="Currency 2 2 2 4 5 5" xfId="17784"/>
    <cellStyle name="Currency 2 2 2 4 5 5 2" xfId="36945"/>
    <cellStyle name="Currency 2 2 2 4 5 6" xfId="36946"/>
    <cellStyle name="Currency 2 2 2 4 6" xfId="5169"/>
    <cellStyle name="Currency 2 2 2 4 6 2" xfId="13843"/>
    <cellStyle name="Currency 2 2 2 4 6 2 2" xfId="36947"/>
    <cellStyle name="Currency 2 2 2 4 6 3" xfId="19626"/>
    <cellStyle name="Currency 2 2 2 4 6 3 2" xfId="36948"/>
    <cellStyle name="Currency 2 2 2 4 6 4" xfId="36949"/>
    <cellStyle name="Currency 2 2 2 4 7" xfId="8061"/>
    <cellStyle name="Currency 2 2 2 4 7 2" xfId="36950"/>
    <cellStyle name="Currency 2 2 2 4 8" xfId="3327"/>
    <cellStyle name="Currency 2 2 2 4 8 2" xfId="36951"/>
    <cellStyle name="Currency 2 2 2 4 9" xfId="10952"/>
    <cellStyle name="Currency 2 2 2 4 9 2" xfId="36952"/>
    <cellStyle name="Currency 2 2 2 5" xfId="541"/>
    <cellStyle name="Currency 2 2 2 5 2" xfId="2279"/>
    <cellStyle name="Currency 2 2 2 5 2 2" xfId="6874"/>
    <cellStyle name="Currency 2 2 2 5 2 2 2" xfId="15547"/>
    <cellStyle name="Currency 2 2 2 5 2 2 2 2" xfId="36953"/>
    <cellStyle name="Currency 2 2 2 5 2 2 3" xfId="21330"/>
    <cellStyle name="Currency 2 2 2 5 2 2 3 2" xfId="36954"/>
    <cellStyle name="Currency 2 2 2 5 2 2 4" xfId="36955"/>
    <cellStyle name="Currency 2 2 2 5 2 3" xfId="9765"/>
    <cellStyle name="Currency 2 2 2 5 2 3 2" xfId="36956"/>
    <cellStyle name="Currency 2 2 2 5 2 4" xfId="3982"/>
    <cellStyle name="Currency 2 2 2 5 2 4 2" xfId="36957"/>
    <cellStyle name="Currency 2 2 2 5 2 5" xfId="12656"/>
    <cellStyle name="Currency 2 2 2 5 2 5 2" xfId="36958"/>
    <cellStyle name="Currency 2 2 2 5 2 6" xfId="18439"/>
    <cellStyle name="Currency 2 2 2 5 2 6 2" xfId="36959"/>
    <cellStyle name="Currency 2 2 2 5 2 7" xfId="36960"/>
    <cellStyle name="Currency 2 2 2 5 3" xfId="1620"/>
    <cellStyle name="Currency 2 2 2 5 3 2" xfId="9106"/>
    <cellStyle name="Currency 2 2 2 5 3 2 2" xfId="14888"/>
    <cellStyle name="Currency 2 2 2 5 3 2 2 2" xfId="36961"/>
    <cellStyle name="Currency 2 2 2 5 3 2 3" xfId="20671"/>
    <cellStyle name="Currency 2 2 2 5 3 2 3 2" xfId="36962"/>
    <cellStyle name="Currency 2 2 2 5 3 2 4" xfId="36963"/>
    <cellStyle name="Currency 2 2 2 5 3 3" xfId="6215"/>
    <cellStyle name="Currency 2 2 2 5 3 3 2" xfId="36964"/>
    <cellStyle name="Currency 2 2 2 5 3 4" xfId="11997"/>
    <cellStyle name="Currency 2 2 2 5 3 4 2" xfId="36965"/>
    <cellStyle name="Currency 2 2 2 5 3 5" xfId="17780"/>
    <cellStyle name="Currency 2 2 2 5 3 5 2" xfId="36966"/>
    <cellStyle name="Currency 2 2 2 5 3 6" xfId="36967"/>
    <cellStyle name="Currency 2 2 2 5 4" xfId="5171"/>
    <cellStyle name="Currency 2 2 2 5 4 2" xfId="13845"/>
    <cellStyle name="Currency 2 2 2 5 4 2 2" xfId="36968"/>
    <cellStyle name="Currency 2 2 2 5 4 3" xfId="19628"/>
    <cellStyle name="Currency 2 2 2 5 4 3 2" xfId="36969"/>
    <cellStyle name="Currency 2 2 2 5 4 4" xfId="36970"/>
    <cellStyle name="Currency 2 2 2 5 5" xfId="8063"/>
    <cellStyle name="Currency 2 2 2 5 5 2" xfId="36971"/>
    <cellStyle name="Currency 2 2 2 5 6" xfId="3323"/>
    <cellStyle name="Currency 2 2 2 5 6 2" xfId="36972"/>
    <cellStyle name="Currency 2 2 2 5 7" xfId="10954"/>
    <cellStyle name="Currency 2 2 2 5 7 2" xfId="36973"/>
    <cellStyle name="Currency 2 2 2 5 8" xfId="16737"/>
    <cellStyle name="Currency 2 2 2 5 8 2" xfId="36974"/>
    <cellStyle name="Currency 2 2 2 5 9" xfId="36975"/>
    <cellStyle name="Currency 2 2 2 6" xfId="897"/>
    <cellStyle name="Currency 2 2 2 6 2" xfId="2603"/>
    <cellStyle name="Currency 2 2 2 6 2 2" xfId="10089"/>
    <cellStyle name="Currency 2 2 2 6 2 2 2" xfId="15871"/>
    <cellStyle name="Currency 2 2 2 6 2 2 2 2" xfId="36976"/>
    <cellStyle name="Currency 2 2 2 6 2 2 3" xfId="21654"/>
    <cellStyle name="Currency 2 2 2 6 2 2 3 2" xfId="36977"/>
    <cellStyle name="Currency 2 2 2 6 2 2 4" xfId="36978"/>
    <cellStyle name="Currency 2 2 2 6 2 3" xfId="7198"/>
    <cellStyle name="Currency 2 2 2 6 2 3 2" xfId="36979"/>
    <cellStyle name="Currency 2 2 2 6 2 4" xfId="12980"/>
    <cellStyle name="Currency 2 2 2 6 2 4 2" xfId="36980"/>
    <cellStyle name="Currency 2 2 2 6 2 5" xfId="18763"/>
    <cellStyle name="Currency 2 2 2 6 2 5 2" xfId="36981"/>
    <cellStyle name="Currency 2 2 2 6 2 6" xfId="36982"/>
    <cellStyle name="Currency 2 2 2 6 3" xfId="5495"/>
    <cellStyle name="Currency 2 2 2 6 3 2" xfId="14169"/>
    <cellStyle name="Currency 2 2 2 6 3 2 2" xfId="36983"/>
    <cellStyle name="Currency 2 2 2 6 3 3" xfId="19952"/>
    <cellStyle name="Currency 2 2 2 6 3 3 2" xfId="36984"/>
    <cellStyle name="Currency 2 2 2 6 3 4" xfId="36985"/>
    <cellStyle name="Currency 2 2 2 6 4" xfId="8387"/>
    <cellStyle name="Currency 2 2 2 6 4 2" xfId="36986"/>
    <cellStyle name="Currency 2 2 2 6 5" xfId="4306"/>
    <cellStyle name="Currency 2 2 2 6 5 2" xfId="36987"/>
    <cellStyle name="Currency 2 2 2 6 6" xfId="11278"/>
    <cellStyle name="Currency 2 2 2 6 6 2" xfId="36988"/>
    <cellStyle name="Currency 2 2 2 6 7" xfId="17061"/>
    <cellStyle name="Currency 2 2 2 6 7 2" xfId="36989"/>
    <cellStyle name="Currency 2 2 2 6 8" xfId="36990"/>
    <cellStyle name="Currency 2 2 2 7" xfId="2270"/>
    <cellStyle name="Currency 2 2 2 7 2" xfId="6865"/>
    <cellStyle name="Currency 2 2 2 7 2 2" xfId="15538"/>
    <cellStyle name="Currency 2 2 2 7 2 2 2" xfId="36991"/>
    <cellStyle name="Currency 2 2 2 7 2 3" xfId="21321"/>
    <cellStyle name="Currency 2 2 2 7 2 3 2" xfId="36992"/>
    <cellStyle name="Currency 2 2 2 7 2 4" xfId="36993"/>
    <cellStyle name="Currency 2 2 2 7 3" xfId="9756"/>
    <cellStyle name="Currency 2 2 2 7 3 2" xfId="36994"/>
    <cellStyle name="Currency 2 2 2 7 4" xfId="3973"/>
    <cellStyle name="Currency 2 2 2 7 4 2" xfId="36995"/>
    <cellStyle name="Currency 2 2 2 7 5" xfId="12647"/>
    <cellStyle name="Currency 2 2 2 7 5 2" xfId="36996"/>
    <cellStyle name="Currency 2 2 2 7 6" xfId="18430"/>
    <cellStyle name="Currency 2 2 2 7 6 2" xfId="36997"/>
    <cellStyle name="Currency 2 2 2 7 7" xfId="36998"/>
    <cellStyle name="Currency 2 2 2 8" xfId="1334"/>
    <cellStyle name="Currency 2 2 2 8 2" xfId="8820"/>
    <cellStyle name="Currency 2 2 2 8 2 2" xfId="14602"/>
    <cellStyle name="Currency 2 2 2 8 2 2 2" xfId="36999"/>
    <cellStyle name="Currency 2 2 2 8 2 3" xfId="20385"/>
    <cellStyle name="Currency 2 2 2 8 2 3 2" xfId="37000"/>
    <cellStyle name="Currency 2 2 2 8 2 4" xfId="37001"/>
    <cellStyle name="Currency 2 2 2 8 3" xfId="5929"/>
    <cellStyle name="Currency 2 2 2 8 3 2" xfId="37002"/>
    <cellStyle name="Currency 2 2 2 8 4" xfId="11711"/>
    <cellStyle name="Currency 2 2 2 8 4 2" xfId="37003"/>
    <cellStyle name="Currency 2 2 2 8 5" xfId="17494"/>
    <cellStyle name="Currency 2 2 2 8 5 2" xfId="37004"/>
    <cellStyle name="Currency 2 2 2 8 6" xfId="37005"/>
    <cellStyle name="Currency 2 2 2 9" xfId="5162"/>
    <cellStyle name="Currency 2 2 2 9 2" xfId="13836"/>
    <cellStyle name="Currency 2 2 2 9 2 2" xfId="37006"/>
    <cellStyle name="Currency 2 2 2 9 3" xfId="19619"/>
    <cellStyle name="Currency 2 2 2 9 3 2" xfId="37007"/>
    <cellStyle name="Currency 2 2 2 9 4" xfId="37008"/>
    <cellStyle name="Currency 2 2 3" xfId="542"/>
    <cellStyle name="Currency 2 2 3 10" xfId="10955"/>
    <cellStyle name="Currency 2 2 3 10 2" xfId="37009"/>
    <cellStyle name="Currency 2 2 3 11" xfId="16738"/>
    <cellStyle name="Currency 2 2 3 11 2" xfId="37010"/>
    <cellStyle name="Currency 2 2 3 12" xfId="37011"/>
    <cellStyle name="Currency 2 2 3 2" xfId="543"/>
    <cellStyle name="Currency 2 2 3 2 10" xfId="16739"/>
    <cellStyle name="Currency 2 2 3 2 10 2" xfId="37012"/>
    <cellStyle name="Currency 2 2 3 2 11" xfId="37013"/>
    <cellStyle name="Currency 2 2 3 2 2" xfId="544"/>
    <cellStyle name="Currency 2 2 3 2 2 2" xfId="2282"/>
    <cellStyle name="Currency 2 2 3 2 2 2 2" xfId="9768"/>
    <cellStyle name="Currency 2 2 3 2 2 2 2 2" xfId="15550"/>
    <cellStyle name="Currency 2 2 3 2 2 2 2 2 2" xfId="37014"/>
    <cellStyle name="Currency 2 2 3 2 2 2 2 3" xfId="21333"/>
    <cellStyle name="Currency 2 2 3 2 2 2 2 3 2" xfId="37015"/>
    <cellStyle name="Currency 2 2 3 2 2 2 2 4" xfId="37016"/>
    <cellStyle name="Currency 2 2 3 2 2 2 3" xfId="6877"/>
    <cellStyle name="Currency 2 2 3 2 2 2 3 2" xfId="37017"/>
    <cellStyle name="Currency 2 2 3 2 2 2 4" xfId="12659"/>
    <cellStyle name="Currency 2 2 3 2 2 2 4 2" xfId="37018"/>
    <cellStyle name="Currency 2 2 3 2 2 2 5" xfId="18442"/>
    <cellStyle name="Currency 2 2 3 2 2 2 5 2" xfId="37019"/>
    <cellStyle name="Currency 2 2 3 2 2 2 6" xfId="37020"/>
    <cellStyle name="Currency 2 2 3 2 2 3" xfId="5174"/>
    <cellStyle name="Currency 2 2 3 2 2 3 2" xfId="13848"/>
    <cellStyle name="Currency 2 2 3 2 2 3 2 2" xfId="37021"/>
    <cellStyle name="Currency 2 2 3 2 2 3 3" xfId="19631"/>
    <cellStyle name="Currency 2 2 3 2 2 3 3 2" xfId="37022"/>
    <cellStyle name="Currency 2 2 3 2 2 3 4" xfId="37023"/>
    <cellStyle name="Currency 2 2 3 2 2 4" xfId="8066"/>
    <cellStyle name="Currency 2 2 3 2 2 4 2" xfId="37024"/>
    <cellStyle name="Currency 2 2 3 2 2 5" xfId="3985"/>
    <cellStyle name="Currency 2 2 3 2 2 5 2" xfId="37025"/>
    <cellStyle name="Currency 2 2 3 2 2 6" xfId="10957"/>
    <cellStyle name="Currency 2 2 3 2 2 6 2" xfId="37026"/>
    <cellStyle name="Currency 2 2 3 2 2 7" xfId="16740"/>
    <cellStyle name="Currency 2 2 3 2 2 7 2" xfId="37027"/>
    <cellStyle name="Currency 2 2 3 2 2 8" xfId="37028"/>
    <cellStyle name="Currency 2 2 3 2 3" xfId="1130"/>
    <cellStyle name="Currency 2 2 3 2 3 2" xfId="2834"/>
    <cellStyle name="Currency 2 2 3 2 3 2 2" xfId="10320"/>
    <cellStyle name="Currency 2 2 3 2 3 2 2 2" xfId="16102"/>
    <cellStyle name="Currency 2 2 3 2 3 2 2 2 2" xfId="37029"/>
    <cellStyle name="Currency 2 2 3 2 3 2 2 3" xfId="21885"/>
    <cellStyle name="Currency 2 2 3 2 3 2 2 3 2" xfId="37030"/>
    <cellStyle name="Currency 2 2 3 2 3 2 2 4" xfId="37031"/>
    <cellStyle name="Currency 2 2 3 2 3 2 3" xfId="7429"/>
    <cellStyle name="Currency 2 2 3 2 3 2 3 2" xfId="37032"/>
    <cellStyle name="Currency 2 2 3 2 3 2 4" xfId="13211"/>
    <cellStyle name="Currency 2 2 3 2 3 2 4 2" xfId="37033"/>
    <cellStyle name="Currency 2 2 3 2 3 2 5" xfId="18994"/>
    <cellStyle name="Currency 2 2 3 2 3 2 5 2" xfId="37034"/>
    <cellStyle name="Currency 2 2 3 2 3 2 6" xfId="37035"/>
    <cellStyle name="Currency 2 2 3 2 3 3" xfId="5726"/>
    <cellStyle name="Currency 2 2 3 2 3 3 2" xfId="14400"/>
    <cellStyle name="Currency 2 2 3 2 3 3 2 2" xfId="37036"/>
    <cellStyle name="Currency 2 2 3 2 3 3 3" xfId="20183"/>
    <cellStyle name="Currency 2 2 3 2 3 3 3 2" xfId="37037"/>
    <cellStyle name="Currency 2 2 3 2 3 3 4" xfId="37038"/>
    <cellStyle name="Currency 2 2 3 2 3 4" xfId="8618"/>
    <cellStyle name="Currency 2 2 3 2 3 4 2" xfId="37039"/>
    <cellStyle name="Currency 2 2 3 2 3 5" xfId="4537"/>
    <cellStyle name="Currency 2 2 3 2 3 5 2" xfId="37040"/>
    <cellStyle name="Currency 2 2 3 2 3 6" xfId="11509"/>
    <cellStyle name="Currency 2 2 3 2 3 6 2" xfId="37041"/>
    <cellStyle name="Currency 2 2 3 2 3 7" xfId="17292"/>
    <cellStyle name="Currency 2 2 3 2 3 7 2" xfId="37042"/>
    <cellStyle name="Currency 2 2 3 2 3 8" xfId="37043"/>
    <cellStyle name="Currency 2 2 3 2 4" xfId="2281"/>
    <cellStyle name="Currency 2 2 3 2 4 2" xfId="6876"/>
    <cellStyle name="Currency 2 2 3 2 4 2 2" xfId="15549"/>
    <cellStyle name="Currency 2 2 3 2 4 2 2 2" xfId="37044"/>
    <cellStyle name="Currency 2 2 3 2 4 2 3" xfId="21332"/>
    <cellStyle name="Currency 2 2 3 2 4 2 3 2" xfId="37045"/>
    <cellStyle name="Currency 2 2 3 2 4 2 4" xfId="37046"/>
    <cellStyle name="Currency 2 2 3 2 4 3" xfId="9767"/>
    <cellStyle name="Currency 2 2 3 2 4 3 2" xfId="37047"/>
    <cellStyle name="Currency 2 2 3 2 4 4" xfId="3984"/>
    <cellStyle name="Currency 2 2 3 2 4 4 2" xfId="37048"/>
    <cellStyle name="Currency 2 2 3 2 4 5" xfId="12658"/>
    <cellStyle name="Currency 2 2 3 2 4 5 2" xfId="37049"/>
    <cellStyle name="Currency 2 2 3 2 4 6" xfId="18441"/>
    <cellStyle name="Currency 2 2 3 2 4 6 2" xfId="37050"/>
    <cellStyle name="Currency 2 2 3 2 4 7" xfId="37051"/>
    <cellStyle name="Currency 2 2 3 2 5" xfId="1626"/>
    <cellStyle name="Currency 2 2 3 2 5 2" xfId="9112"/>
    <cellStyle name="Currency 2 2 3 2 5 2 2" xfId="14894"/>
    <cellStyle name="Currency 2 2 3 2 5 2 2 2" xfId="37052"/>
    <cellStyle name="Currency 2 2 3 2 5 2 3" xfId="20677"/>
    <cellStyle name="Currency 2 2 3 2 5 2 3 2" xfId="37053"/>
    <cellStyle name="Currency 2 2 3 2 5 2 4" xfId="37054"/>
    <cellStyle name="Currency 2 2 3 2 5 3" xfId="6221"/>
    <cellStyle name="Currency 2 2 3 2 5 3 2" xfId="37055"/>
    <cellStyle name="Currency 2 2 3 2 5 4" xfId="12003"/>
    <cellStyle name="Currency 2 2 3 2 5 4 2" xfId="37056"/>
    <cellStyle name="Currency 2 2 3 2 5 5" xfId="17786"/>
    <cellStyle name="Currency 2 2 3 2 5 5 2" xfId="37057"/>
    <cellStyle name="Currency 2 2 3 2 5 6" xfId="37058"/>
    <cellStyle name="Currency 2 2 3 2 6" xfId="5173"/>
    <cellStyle name="Currency 2 2 3 2 6 2" xfId="13847"/>
    <cellStyle name="Currency 2 2 3 2 6 2 2" xfId="37059"/>
    <cellStyle name="Currency 2 2 3 2 6 3" xfId="19630"/>
    <cellStyle name="Currency 2 2 3 2 6 3 2" xfId="37060"/>
    <cellStyle name="Currency 2 2 3 2 6 4" xfId="37061"/>
    <cellStyle name="Currency 2 2 3 2 7" xfId="8065"/>
    <cellStyle name="Currency 2 2 3 2 7 2" xfId="37062"/>
    <cellStyle name="Currency 2 2 3 2 8" xfId="3329"/>
    <cellStyle name="Currency 2 2 3 2 8 2" xfId="37063"/>
    <cellStyle name="Currency 2 2 3 2 9" xfId="10956"/>
    <cellStyle name="Currency 2 2 3 2 9 2" xfId="37064"/>
    <cellStyle name="Currency 2 2 3 3" xfId="545"/>
    <cellStyle name="Currency 2 2 3 3 2" xfId="2283"/>
    <cellStyle name="Currency 2 2 3 3 2 2" xfId="9769"/>
    <cellStyle name="Currency 2 2 3 3 2 2 2" xfId="15551"/>
    <cellStyle name="Currency 2 2 3 3 2 2 2 2" xfId="37065"/>
    <cellStyle name="Currency 2 2 3 3 2 2 3" xfId="21334"/>
    <cellStyle name="Currency 2 2 3 3 2 2 3 2" xfId="37066"/>
    <cellStyle name="Currency 2 2 3 3 2 2 4" xfId="37067"/>
    <cellStyle name="Currency 2 2 3 3 2 3" xfId="6878"/>
    <cellStyle name="Currency 2 2 3 3 2 3 2" xfId="37068"/>
    <cellStyle name="Currency 2 2 3 3 2 4" xfId="12660"/>
    <cellStyle name="Currency 2 2 3 3 2 4 2" xfId="37069"/>
    <cellStyle name="Currency 2 2 3 3 2 5" xfId="18443"/>
    <cellStyle name="Currency 2 2 3 3 2 5 2" xfId="37070"/>
    <cellStyle name="Currency 2 2 3 3 2 6" xfId="37071"/>
    <cellStyle name="Currency 2 2 3 3 3" xfId="5175"/>
    <cellStyle name="Currency 2 2 3 3 3 2" xfId="13849"/>
    <cellStyle name="Currency 2 2 3 3 3 2 2" xfId="37072"/>
    <cellStyle name="Currency 2 2 3 3 3 3" xfId="19632"/>
    <cellStyle name="Currency 2 2 3 3 3 3 2" xfId="37073"/>
    <cellStyle name="Currency 2 2 3 3 3 4" xfId="37074"/>
    <cellStyle name="Currency 2 2 3 3 4" xfId="8067"/>
    <cellStyle name="Currency 2 2 3 3 4 2" xfId="37075"/>
    <cellStyle name="Currency 2 2 3 3 5" xfId="3986"/>
    <cellStyle name="Currency 2 2 3 3 5 2" xfId="37076"/>
    <cellStyle name="Currency 2 2 3 3 6" xfId="10958"/>
    <cellStyle name="Currency 2 2 3 3 6 2" xfId="37077"/>
    <cellStyle name="Currency 2 2 3 3 7" xfId="16741"/>
    <cellStyle name="Currency 2 2 3 3 7 2" xfId="37078"/>
    <cellStyle name="Currency 2 2 3 3 8" xfId="37079"/>
    <cellStyle name="Currency 2 2 3 4" xfId="1129"/>
    <cellStyle name="Currency 2 2 3 4 2" xfId="2833"/>
    <cellStyle name="Currency 2 2 3 4 2 2" xfId="10319"/>
    <cellStyle name="Currency 2 2 3 4 2 2 2" xfId="16101"/>
    <cellStyle name="Currency 2 2 3 4 2 2 2 2" xfId="37080"/>
    <cellStyle name="Currency 2 2 3 4 2 2 3" xfId="21884"/>
    <cellStyle name="Currency 2 2 3 4 2 2 3 2" xfId="37081"/>
    <cellStyle name="Currency 2 2 3 4 2 2 4" xfId="37082"/>
    <cellStyle name="Currency 2 2 3 4 2 3" xfId="7428"/>
    <cellStyle name="Currency 2 2 3 4 2 3 2" xfId="37083"/>
    <cellStyle name="Currency 2 2 3 4 2 4" xfId="13210"/>
    <cellStyle name="Currency 2 2 3 4 2 4 2" xfId="37084"/>
    <cellStyle name="Currency 2 2 3 4 2 5" xfId="18993"/>
    <cellStyle name="Currency 2 2 3 4 2 5 2" xfId="37085"/>
    <cellStyle name="Currency 2 2 3 4 2 6" xfId="37086"/>
    <cellStyle name="Currency 2 2 3 4 3" xfId="5725"/>
    <cellStyle name="Currency 2 2 3 4 3 2" xfId="14399"/>
    <cellStyle name="Currency 2 2 3 4 3 2 2" xfId="37087"/>
    <cellStyle name="Currency 2 2 3 4 3 3" xfId="20182"/>
    <cellStyle name="Currency 2 2 3 4 3 3 2" xfId="37088"/>
    <cellStyle name="Currency 2 2 3 4 3 4" xfId="37089"/>
    <cellStyle name="Currency 2 2 3 4 4" xfId="8617"/>
    <cellStyle name="Currency 2 2 3 4 4 2" xfId="37090"/>
    <cellStyle name="Currency 2 2 3 4 5" xfId="4536"/>
    <cellStyle name="Currency 2 2 3 4 5 2" xfId="37091"/>
    <cellStyle name="Currency 2 2 3 4 6" xfId="11508"/>
    <cellStyle name="Currency 2 2 3 4 6 2" xfId="37092"/>
    <cellStyle name="Currency 2 2 3 4 7" xfId="17291"/>
    <cellStyle name="Currency 2 2 3 4 7 2" xfId="37093"/>
    <cellStyle name="Currency 2 2 3 4 8" xfId="37094"/>
    <cellStyle name="Currency 2 2 3 5" xfId="2280"/>
    <cellStyle name="Currency 2 2 3 5 2" xfId="6875"/>
    <cellStyle name="Currency 2 2 3 5 2 2" xfId="15548"/>
    <cellStyle name="Currency 2 2 3 5 2 2 2" xfId="37095"/>
    <cellStyle name="Currency 2 2 3 5 2 3" xfId="21331"/>
    <cellStyle name="Currency 2 2 3 5 2 3 2" xfId="37096"/>
    <cellStyle name="Currency 2 2 3 5 2 4" xfId="37097"/>
    <cellStyle name="Currency 2 2 3 5 3" xfId="9766"/>
    <cellStyle name="Currency 2 2 3 5 3 2" xfId="37098"/>
    <cellStyle name="Currency 2 2 3 5 4" xfId="3983"/>
    <cellStyle name="Currency 2 2 3 5 4 2" xfId="37099"/>
    <cellStyle name="Currency 2 2 3 5 5" xfId="12657"/>
    <cellStyle name="Currency 2 2 3 5 5 2" xfId="37100"/>
    <cellStyle name="Currency 2 2 3 5 6" xfId="18440"/>
    <cellStyle name="Currency 2 2 3 5 6 2" xfId="37101"/>
    <cellStyle name="Currency 2 2 3 5 7" xfId="37102"/>
    <cellStyle name="Currency 2 2 3 6" xfId="1625"/>
    <cellStyle name="Currency 2 2 3 6 2" xfId="9111"/>
    <cellStyle name="Currency 2 2 3 6 2 2" xfId="14893"/>
    <cellStyle name="Currency 2 2 3 6 2 2 2" xfId="37103"/>
    <cellStyle name="Currency 2 2 3 6 2 3" xfId="20676"/>
    <cellStyle name="Currency 2 2 3 6 2 3 2" xfId="37104"/>
    <cellStyle name="Currency 2 2 3 6 2 4" xfId="37105"/>
    <cellStyle name="Currency 2 2 3 6 3" xfId="6220"/>
    <cellStyle name="Currency 2 2 3 6 3 2" xfId="37106"/>
    <cellStyle name="Currency 2 2 3 6 4" xfId="12002"/>
    <cellStyle name="Currency 2 2 3 6 4 2" xfId="37107"/>
    <cellStyle name="Currency 2 2 3 6 5" xfId="17785"/>
    <cellStyle name="Currency 2 2 3 6 5 2" xfId="37108"/>
    <cellStyle name="Currency 2 2 3 6 6" xfId="37109"/>
    <cellStyle name="Currency 2 2 3 7" xfId="5172"/>
    <cellStyle name="Currency 2 2 3 7 2" xfId="13846"/>
    <cellStyle name="Currency 2 2 3 7 2 2" xfId="37110"/>
    <cellStyle name="Currency 2 2 3 7 3" xfId="19629"/>
    <cellStyle name="Currency 2 2 3 7 3 2" xfId="37111"/>
    <cellStyle name="Currency 2 2 3 7 4" xfId="37112"/>
    <cellStyle name="Currency 2 2 3 8" xfId="8064"/>
    <cellStyle name="Currency 2 2 3 8 2" xfId="37113"/>
    <cellStyle name="Currency 2 2 3 9" xfId="3328"/>
    <cellStyle name="Currency 2 2 3 9 2" xfId="37114"/>
    <cellStyle name="Currency 2 2 4" xfId="546"/>
    <cellStyle name="Currency 2 2 4 10" xfId="16742"/>
    <cellStyle name="Currency 2 2 4 10 2" xfId="37115"/>
    <cellStyle name="Currency 2 2 4 11" xfId="37116"/>
    <cellStyle name="Currency 2 2 4 2" xfId="547"/>
    <cellStyle name="Currency 2 2 4 2 2" xfId="2285"/>
    <cellStyle name="Currency 2 2 4 2 2 2" xfId="9771"/>
    <cellStyle name="Currency 2 2 4 2 2 2 2" xfId="15553"/>
    <cellStyle name="Currency 2 2 4 2 2 2 2 2" xfId="37117"/>
    <cellStyle name="Currency 2 2 4 2 2 2 3" xfId="21336"/>
    <cellStyle name="Currency 2 2 4 2 2 2 3 2" xfId="37118"/>
    <cellStyle name="Currency 2 2 4 2 2 2 4" xfId="37119"/>
    <cellStyle name="Currency 2 2 4 2 2 3" xfId="6880"/>
    <cellStyle name="Currency 2 2 4 2 2 3 2" xfId="37120"/>
    <cellStyle name="Currency 2 2 4 2 2 4" xfId="12662"/>
    <cellStyle name="Currency 2 2 4 2 2 4 2" xfId="37121"/>
    <cellStyle name="Currency 2 2 4 2 2 5" xfId="18445"/>
    <cellStyle name="Currency 2 2 4 2 2 5 2" xfId="37122"/>
    <cellStyle name="Currency 2 2 4 2 2 6" xfId="37123"/>
    <cellStyle name="Currency 2 2 4 2 3" xfId="5177"/>
    <cellStyle name="Currency 2 2 4 2 3 2" xfId="13851"/>
    <cellStyle name="Currency 2 2 4 2 3 2 2" xfId="37124"/>
    <cellStyle name="Currency 2 2 4 2 3 3" xfId="19634"/>
    <cellStyle name="Currency 2 2 4 2 3 3 2" xfId="37125"/>
    <cellStyle name="Currency 2 2 4 2 3 4" xfId="37126"/>
    <cellStyle name="Currency 2 2 4 2 4" xfId="8069"/>
    <cellStyle name="Currency 2 2 4 2 4 2" xfId="37127"/>
    <cellStyle name="Currency 2 2 4 2 5" xfId="3988"/>
    <cellStyle name="Currency 2 2 4 2 5 2" xfId="37128"/>
    <cellStyle name="Currency 2 2 4 2 6" xfId="10960"/>
    <cellStyle name="Currency 2 2 4 2 6 2" xfId="37129"/>
    <cellStyle name="Currency 2 2 4 2 7" xfId="16743"/>
    <cellStyle name="Currency 2 2 4 2 7 2" xfId="37130"/>
    <cellStyle name="Currency 2 2 4 2 8" xfId="37131"/>
    <cellStyle name="Currency 2 2 4 3" xfId="1131"/>
    <cellStyle name="Currency 2 2 4 3 2" xfId="2835"/>
    <cellStyle name="Currency 2 2 4 3 2 2" xfId="10321"/>
    <cellStyle name="Currency 2 2 4 3 2 2 2" xfId="16103"/>
    <cellStyle name="Currency 2 2 4 3 2 2 2 2" xfId="37132"/>
    <cellStyle name="Currency 2 2 4 3 2 2 3" xfId="21886"/>
    <cellStyle name="Currency 2 2 4 3 2 2 3 2" xfId="37133"/>
    <cellStyle name="Currency 2 2 4 3 2 2 4" xfId="37134"/>
    <cellStyle name="Currency 2 2 4 3 2 3" xfId="7430"/>
    <cellStyle name="Currency 2 2 4 3 2 3 2" xfId="37135"/>
    <cellStyle name="Currency 2 2 4 3 2 4" xfId="13212"/>
    <cellStyle name="Currency 2 2 4 3 2 4 2" xfId="37136"/>
    <cellStyle name="Currency 2 2 4 3 2 5" xfId="18995"/>
    <cellStyle name="Currency 2 2 4 3 2 5 2" xfId="37137"/>
    <cellStyle name="Currency 2 2 4 3 2 6" xfId="37138"/>
    <cellStyle name="Currency 2 2 4 3 3" xfId="5727"/>
    <cellStyle name="Currency 2 2 4 3 3 2" xfId="14401"/>
    <cellStyle name="Currency 2 2 4 3 3 2 2" xfId="37139"/>
    <cellStyle name="Currency 2 2 4 3 3 3" xfId="20184"/>
    <cellStyle name="Currency 2 2 4 3 3 3 2" xfId="37140"/>
    <cellStyle name="Currency 2 2 4 3 3 4" xfId="37141"/>
    <cellStyle name="Currency 2 2 4 3 4" xfId="8619"/>
    <cellStyle name="Currency 2 2 4 3 4 2" xfId="37142"/>
    <cellStyle name="Currency 2 2 4 3 5" xfId="4538"/>
    <cellStyle name="Currency 2 2 4 3 5 2" xfId="37143"/>
    <cellStyle name="Currency 2 2 4 3 6" xfId="11510"/>
    <cellStyle name="Currency 2 2 4 3 6 2" xfId="37144"/>
    <cellStyle name="Currency 2 2 4 3 7" xfId="17293"/>
    <cellStyle name="Currency 2 2 4 3 7 2" xfId="37145"/>
    <cellStyle name="Currency 2 2 4 3 8" xfId="37146"/>
    <cellStyle name="Currency 2 2 4 4" xfId="2284"/>
    <cellStyle name="Currency 2 2 4 4 2" xfId="6879"/>
    <cellStyle name="Currency 2 2 4 4 2 2" xfId="15552"/>
    <cellStyle name="Currency 2 2 4 4 2 2 2" xfId="37147"/>
    <cellStyle name="Currency 2 2 4 4 2 3" xfId="21335"/>
    <cellStyle name="Currency 2 2 4 4 2 3 2" xfId="37148"/>
    <cellStyle name="Currency 2 2 4 4 2 4" xfId="37149"/>
    <cellStyle name="Currency 2 2 4 4 3" xfId="9770"/>
    <cellStyle name="Currency 2 2 4 4 3 2" xfId="37150"/>
    <cellStyle name="Currency 2 2 4 4 4" xfId="3987"/>
    <cellStyle name="Currency 2 2 4 4 4 2" xfId="37151"/>
    <cellStyle name="Currency 2 2 4 4 5" xfId="12661"/>
    <cellStyle name="Currency 2 2 4 4 5 2" xfId="37152"/>
    <cellStyle name="Currency 2 2 4 4 6" xfId="18444"/>
    <cellStyle name="Currency 2 2 4 4 6 2" xfId="37153"/>
    <cellStyle name="Currency 2 2 4 4 7" xfId="37154"/>
    <cellStyle name="Currency 2 2 4 5" xfId="1627"/>
    <cellStyle name="Currency 2 2 4 5 2" xfId="9113"/>
    <cellStyle name="Currency 2 2 4 5 2 2" xfId="14895"/>
    <cellStyle name="Currency 2 2 4 5 2 2 2" xfId="37155"/>
    <cellStyle name="Currency 2 2 4 5 2 3" xfId="20678"/>
    <cellStyle name="Currency 2 2 4 5 2 3 2" xfId="37156"/>
    <cellStyle name="Currency 2 2 4 5 2 4" xfId="37157"/>
    <cellStyle name="Currency 2 2 4 5 3" xfId="6222"/>
    <cellStyle name="Currency 2 2 4 5 3 2" xfId="37158"/>
    <cellStyle name="Currency 2 2 4 5 4" xfId="12004"/>
    <cellStyle name="Currency 2 2 4 5 4 2" xfId="37159"/>
    <cellStyle name="Currency 2 2 4 5 5" xfId="17787"/>
    <cellStyle name="Currency 2 2 4 5 5 2" xfId="37160"/>
    <cellStyle name="Currency 2 2 4 5 6" xfId="37161"/>
    <cellStyle name="Currency 2 2 4 6" xfId="5176"/>
    <cellStyle name="Currency 2 2 4 6 2" xfId="13850"/>
    <cellStyle name="Currency 2 2 4 6 2 2" xfId="37162"/>
    <cellStyle name="Currency 2 2 4 6 3" xfId="19633"/>
    <cellStyle name="Currency 2 2 4 6 3 2" xfId="37163"/>
    <cellStyle name="Currency 2 2 4 6 4" xfId="37164"/>
    <cellStyle name="Currency 2 2 4 7" xfId="8068"/>
    <cellStyle name="Currency 2 2 4 7 2" xfId="37165"/>
    <cellStyle name="Currency 2 2 4 8" xfId="3330"/>
    <cellStyle name="Currency 2 2 4 8 2" xfId="37166"/>
    <cellStyle name="Currency 2 2 4 9" xfId="10959"/>
    <cellStyle name="Currency 2 2 4 9 2" xfId="37167"/>
    <cellStyle name="Currency 2 2 5" xfId="548"/>
    <cellStyle name="Currency 2 2 5 10" xfId="16744"/>
    <cellStyle name="Currency 2 2 5 10 2" xfId="37168"/>
    <cellStyle name="Currency 2 2 5 11" xfId="37169"/>
    <cellStyle name="Currency 2 2 5 2" xfId="549"/>
    <cellStyle name="Currency 2 2 5 2 2" xfId="2287"/>
    <cellStyle name="Currency 2 2 5 2 2 2" xfId="9773"/>
    <cellStyle name="Currency 2 2 5 2 2 2 2" xfId="15555"/>
    <cellStyle name="Currency 2 2 5 2 2 2 2 2" xfId="37170"/>
    <cellStyle name="Currency 2 2 5 2 2 2 3" xfId="21338"/>
    <cellStyle name="Currency 2 2 5 2 2 2 3 2" xfId="37171"/>
    <cellStyle name="Currency 2 2 5 2 2 2 4" xfId="37172"/>
    <cellStyle name="Currency 2 2 5 2 2 3" xfId="6882"/>
    <cellStyle name="Currency 2 2 5 2 2 3 2" xfId="37173"/>
    <cellStyle name="Currency 2 2 5 2 2 4" xfId="12664"/>
    <cellStyle name="Currency 2 2 5 2 2 4 2" xfId="37174"/>
    <cellStyle name="Currency 2 2 5 2 2 5" xfId="18447"/>
    <cellStyle name="Currency 2 2 5 2 2 5 2" xfId="37175"/>
    <cellStyle name="Currency 2 2 5 2 2 6" xfId="37176"/>
    <cellStyle name="Currency 2 2 5 2 3" xfId="5179"/>
    <cellStyle name="Currency 2 2 5 2 3 2" xfId="13853"/>
    <cellStyle name="Currency 2 2 5 2 3 2 2" xfId="37177"/>
    <cellStyle name="Currency 2 2 5 2 3 3" xfId="19636"/>
    <cellStyle name="Currency 2 2 5 2 3 3 2" xfId="37178"/>
    <cellStyle name="Currency 2 2 5 2 3 4" xfId="37179"/>
    <cellStyle name="Currency 2 2 5 2 4" xfId="8071"/>
    <cellStyle name="Currency 2 2 5 2 4 2" xfId="37180"/>
    <cellStyle name="Currency 2 2 5 2 5" xfId="3990"/>
    <cellStyle name="Currency 2 2 5 2 5 2" xfId="37181"/>
    <cellStyle name="Currency 2 2 5 2 6" xfId="10962"/>
    <cellStyle name="Currency 2 2 5 2 6 2" xfId="37182"/>
    <cellStyle name="Currency 2 2 5 2 7" xfId="16745"/>
    <cellStyle name="Currency 2 2 5 2 7 2" xfId="37183"/>
    <cellStyle name="Currency 2 2 5 2 8" xfId="37184"/>
    <cellStyle name="Currency 2 2 5 3" xfId="1132"/>
    <cellStyle name="Currency 2 2 5 3 2" xfId="2836"/>
    <cellStyle name="Currency 2 2 5 3 2 2" xfId="10322"/>
    <cellStyle name="Currency 2 2 5 3 2 2 2" xfId="16104"/>
    <cellStyle name="Currency 2 2 5 3 2 2 2 2" xfId="37185"/>
    <cellStyle name="Currency 2 2 5 3 2 2 3" xfId="21887"/>
    <cellStyle name="Currency 2 2 5 3 2 2 3 2" xfId="37186"/>
    <cellStyle name="Currency 2 2 5 3 2 2 4" xfId="37187"/>
    <cellStyle name="Currency 2 2 5 3 2 3" xfId="7431"/>
    <cellStyle name="Currency 2 2 5 3 2 3 2" xfId="37188"/>
    <cellStyle name="Currency 2 2 5 3 2 4" xfId="13213"/>
    <cellStyle name="Currency 2 2 5 3 2 4 2" xfId="37189"/>
    <cellStyle name="Currency 2 2 5 3 2 5" xfId="18996"/>
    <cellStyle name="Currency 2 2 5 3 2 5 2" xfId="37190"/>
    <cellStyle name="Currency 2 2 5 3 2 6" xfId="37191"/>
    <cellStyle name="Currency 2 2 5 3 3" xfId="5728"/>
    <cellStyle name="Currency 2 2 5 3 3 2" xfId="14402"/>
    <cellStyle name="Currency 2 2 5 3 3 2 2" xfId="37192"/>
    <cellStyle name="Currency 2 2 5 3 3 3" xfId="20185"/>
    <cellStyle name="Currency 2 2 5 3 3 3 2" xfId="37193"/>
    <cellStyle name="Currency 2 2 5 3 3 4" xfId="37194"/>
    <cellStyle name="Currency 2 2 5 3 4" xfId="8620"/>
    <cellStyle name="Currency 2 2 5 3 4 2" xfId="37195"/>
    <cellStyle name="Currency 2 2 5 3 5" xfId="4539"/>
    <cellStyle name="Currency 2 2 5 3 5 2" xfId="37196"/>
    <cellStyle name="Currency 2 2 5 3 6" xfId="11511"/>
    <cellStyle name="Currency 2 2 5 3 6 2" xfId="37197"/>
    <cellStyle name="Currency 2 2 5 3 7" xfId="17294"/>
    <cellStyle name="Currency 2 2 5 3 7 2" xfId="37198"/>
    <cellStyle name="Currency 2 2 5 3 8" xfId="37199"/>
    <cellStyle name="Currency 2 2 5 4" xfId="2286"/>
    <cellStyle name="Currency 2 2 5 4 2" xfId="6881"/>
    <cellStyle name="Currency 2 2 5 4 2 2" xfId="15554"/>
    <cellStyle name="Currency 2 2 5 4 2 2 2" xfId="37200"/>
    <cellStyle name="Currency 2 2 5 4 2 3" xfId="21337"/>
    <cellStyle name="Currency 2 2 5 4 2 3 2" xfId="37201"/>
    <cellStyle name="Currency 2 2 5 4 2 4" xfId="37202"/>
    <cellStyle name="Currency 2 2 5 4 3" xfId="9772"/>
    <cellStyle name="Currency 2 2 5 4 3 2" xfId="37203"/>
    <cellStyle name="Currency 2 2 5 4 4" xfId="3989"/>
    <cellStyle name="Currency 2 2 5 4 4 2" xfId="37204"/>
    <cellStyle name="Currency 2 2 5 4 5" xfId="12663"/>
    <cellStyle name="Currency 2 2 5 4 5 2" xfId="37205"/>
    <cellStyle name="Currency 2 2 5 4 6" xfId="18446"/>
    <cellStyle name="Currency 2 2 5 4 6 2" xfId="37206"/>
    <cellStyle name="Currency 2 2 5 4 7" xfId="37207"/>
    <cellStyle name="Currency 2 2 5 5" xfId="1628"/>
    <cellStyle name="Currency 2 2 5 5 2" xfId="9114"/>
    <cellStyle name="Currency 2 2 5 5 2 2" xfId="14896"/>
    <cellStyle name="Currency 2 2 5 5 2 2 2" xfId="37208"/>
    <cellStyle name="Currency 2 2 5 5 2 3" xfId="20679"/>
    <cellStyle name="Currency 2 2 5 5 2 3 2" xfId="37209"/>
    <cellStyle name="Currency 2 2 5 5 2 4" xfId="37210"/>
    <cellStyle name="Currency 2 2 5 5 3" xfId="6223"/>
    <cellStyle name="Currency 2 2 5 5 3 2" xfId="37211"/>
    <cellStyle name="Currency 2 2 5 5 4" xfId="12005"/>
    <cellStyle name="Currency 2 2 5 5 4 2" xfId="37212"/>
    <cellStyle name="Currency 2 2 5 5 5" xfId="17788"/>
    <cellStyle name="Currency 2 2 5 5 5 2" xfId="37213"/>
    <cellStyle name="Currency 2 2 5 5 6" xfId="37214"/>
    <cellStyle name="Currency 2 2 5 6" xfId="5178"/>
    <cellStyle name="Currency 2 2 5 6 2" xfId="13852"/>
    <cellStyle name="Currency 2 2 5 6 2 2" xfId="37215"/>
    <cellStyle name="Currency 2 2 5 6 3" xfId="19635"/>
    <cellStyle name="Currency 2 2 5 6 3 2" xfId="37216"/>
    <cellStyle name="Currency 2 2 5 6 4" xfId="37217"/>
    <cellStyle name="Currency 2 2 5 7" xfId="8070"/>
    <cellStyle name="Currency 2 2 5 7 2" xfId="37218"/>
    <cellStyle name="Currency 2 2 5 8" xfId="3331"/>
    <cellStyle name="Currency 2 2 5 8 2" xfId="37219"/>
    <cellStyle name="Currency 2 2 5 9" xfId="10961"/>
    <cellStyle name="Currency 2 2 5 9 2" xfId="37220"/>
    <cellStyle name="Currency 2 2 6" xfId="550"/>
    <cellStyle name="Currency 2 2 6 2" xfId="2288"/>
    <cellStyle name="Currency 2 2 6 2 2" xfId="6883"/>
    <cellStyle name="Currency 2 2 6 2 2 2" xfId="15556"/>
    <cellStyle name="Currency 2 2 6 2 2 2 2" xfId="37221"/>
    <cellStyle name="Currency 2 2 6 2 2 3" xfId="21339"/>
    <cellStyle name="Currency 2 2 6 2 2 3 2" xfId="37222"/>
    <cellStyle name="Currency 2 2 6 2 2 4" xfId="37223"/>
    <cellStyle name="Currency 2 2 6 2 3" xfId="9774"/>
    <cellStyle name="Currency 2 2 6 2 3 2" xfId="37224"/>
    <cellStyle name="Currency 2 2 6 2 4" xfId="3991"/>
    <cellStyle name="Currency 2 2 6 2 4 2" xfId="37225"/>
    <cellStyle name="Currency 2 2 6 2 5" xfId="12665"/>
    <cellStyle name="Currency 2 2 6 2 5 2" xfId="37226"/>
    <cellStyle name="Currency 2 2 6 2 6" xfId="18448"/>
    <cellStyle name="Currency 2 2 6 2 6 2" xfId="37227"/>
    <cellStyle name="Currency 2 2 6 2 7" xfId="37228"/>
    <cellStyle name="Currency 2 2 6 3" xfId="1619"/>
    <cellStyle name="Currency 2 2 6 3 2" xfId="9105"/>
    <cellStyle name="Currency 2 2 6 3 2 2" xfId="14887"/>
    <cellStyle name="Currency 2 2 6 3 2 2 2" xfId="37229"/>
    <cellStyle name="Currency 2 2 6 3 2 3" xfId="20670"/>
    <cellStyle name="Currency 2 2 6 3 2 3 2" xfId="37230"/>
    <cellStyle name="Currency 2 2 6 3 2 4" xfId="37231"/>
    <cellStyle name="Currency 2 2 6 3 3" xfId="6214"/>
    <cellStyle name="Currency 2 2 6 3 3 2" xfId="37232"/>
    <cellStyle name="Currency 2 2 6 3 4" xfId="11996"/>
    <cellStyle name="Currency 2 2 6 3 4 2" xfId="37233"/>
    <cellStyle name="Currency 2 2 6 3 5" xfId="17779"/>
    <cellStyle name="Currency 2 2 6 3 5 2" xfId="37234"/>
    <cellStyle name="Currency 2 2 6 3 6" xfId="37235"/>
    <cellStyle name="Currency 2 2 6 4" xfId="5180"/>
    <cellStyle name="Currency 2 2 6 4 2" xfId="13854"/>
    <cellStyle name="Currency 2 2 6 4 2 2" xfId="37236"/>
    <cellStyle name="Currency 2 2 6 4 3" xfId="19637"/>
    <cellStyle name="Currency 2 2 6 4 3 2" xfId="37237"/>
    <cellStyle name="Currency 2 2 6 4 4" xfId="37238"/>
    <cellStyle name="Currency 2 2 6 5" xfId="8072"/>
    <cellStyle name="Currency 2 2 6 5 2" xfId="37239"/>
    <cellStyle name="Currency 2 2 6 6" xfId="3322"/>
    <cellStyle name="Currency 2 2 6 6 2" xfId="37240"/>
    <cellStyle name="Currency 2 2 6 7" xfId="10963"/>
    <cellStyle name="Currency 2 2 6 7 2" xfId="37241"/>
    <cellStyle name="Currency 2 2 6 8" xfId="16746"/>
    <cellStyle name="Currency 2 2 6 8 2" xfId="37242"/>
    <cellStyle name="Currency 2 2 6 9" xfId="37243"/>
    <cellStyle name="Currency 2 2 7" xfId="859"/>
    <cellStyle name="Currency 2 2 7 2" xfId="2565"/>
    <cellStyle name="Currency 2 2 7 2 2" xfId="10051"/>
    <cellStyle name="Currency 2 2 7 2 2 2" xfId="15833"/>
    <cellStyle name="Currency 2 2 7 2 2 2 2" xfId="37244"/>
    <cellStyle name="Currency 2 2 7 2 2 3" xfId="21616"/>
    <cellStyle name="Currency 2 2 7 2 2 3 2" xfId="37245"/>
    <cellStyle name="Currency 2 2 7 2 2 4" xfId="37246"/>
    <cellStyle name="Currency 2 2 7 2 3" xfId="7160"/>
    <cellStyle name="Currency 2 2 7 2 3 2" xfId="37247"/>
    <cellStyle name="Currency 2 2 7 2 4" xfId="12942"/>
    <cellStyle name="Currency 2 2 7 2 4 2" xfId="37248"/>
    <cellStyle name="Currency 2 2 7 2 5" xfId="18725"/>
    <cellStyle name="Currency 2 2 7 2 5 2" xfId="37249"/>
    <cellStyle name="Currency 2 2 7 2 6" xfId="37250"/>
    <cellStyle name="Currency 2 2 7 3" xfId="5457"/>
    <cellStyle name="Currency 2 2 7 3 2" xfId="14131"/>
    <cellStyle name="Currency 2 2 7 3 2 2" xfId="37251"/>
    <cellStyle name="Currency 2 2 7 3 3" xfId="19914"/>
    <cellStyle name="Currency 2 2 7 3 3 2" xfId="37252"/>
    <cellStyle name="Currency 2 2 7 3 4" xfId="37253"/>
    <cellStyle name="Currency 2 2 7 4" xfId="8349"/>
    <cellStyle name="Currency 2 2 7 4 2" xfId="37254"/>
    <cellStyle name="Currency 2 2 7 5" xfId="4268"/>
    <cellStyle name="Currency 2 2 7 5 2" xfId="37255"/>
    <cellStyle name="Currency 2 2 7 6" xfId="11240"/>
    <cellStyle name="Currency 2 2 7 6 2" xfId="37256"/>
    <cellStyle name="Currency 2 2 7 7" xfId="17023"/>
    <cellStyle name="Currency 2 2 7 7 2" xfId="37257"/>
    <cellStyle name="Currency 2 2 7 8" xfId="37258"/>
    <cellStyle name="Currency 2 2 8" xfId="2269"/>
    <cellStyle name="Currency 2 2 8 2" xfId="6864"/>
    <cellStyle name="Currency 2 2 8 2 2" xfId="15537"/>
    <cellStyle name="Currency 2 2 8 2 2 2" xfId="37259"/>
    <cellStyle name="Currency 2 2 8 2 3" xfId="21320"/>
    <cellStyle name="Currency 2 2 8 2 3 2" xfId="37260"/>
    <cellStyle name="Currency 2 2 8 2 4" xfId="37261"/>
    <cellStyle name="Currency 2 2 8 3" xfId="9755"/>
    <cellStyle name="Currency 2 2 8 3 2" xfId="37262"/>
    <cellStyle name="Currency 2 2 8 4" xfId="3972"/>
    <cellStyle name="Currency 2 2 8 4 2" xfId="37263"/>
    <cellStyle name="Currency 2 2 8 5" xfId="12646"/>
    <cellStyle name="Currency 2 2 8 5 2" xfId="37264"/>
    <cellStyle name="Currency 2 2 8 6" xfId="18429"/>
    <cellStyle name="Currency 2 2 8 6 2" xfId="37265"/>
    <cellStyle name="Currency 2 2 8 7" xfId="37266"/>
    <cellStyle name="Currency 2 2 9" xfId="1333"/>
    <cellStyle name="Currency 2 2 9 2" xfId="8819"/>
    <cellStyle name="Currency 2 2 9 2 2" xfId="14601"/>
    <cellStyle name="Currency 2 2 9 2 2 2" xfId="37267"/>
    <cellStyle name="Currency 2 2 9 2 3" xfId="20384"/>
    <cellStyle name="Currency 2 2 9 2 3 2" xfId="37268"/>
    <cellStyle name="Currency 2 2 9 2 4" xfId="37269"/>
    <cellStyle name="Currency 2 2 9 3" xfId="5928"/>
    <cellStyle name="Currency 2 2 9 3 2" xfId="37270"/>
    <cellStyle name="Currency 2 2 9 4" xfId="11710"/>
    <cellStyle name="Currency 2 2 9 4 2" xfId="37271"/>
    <cellStyle name="Currency 2 2 9 5" xfId="17493"/>
    <cellStyle name="Currency 2 2 9 5 2" xfId="37272"/>
    <cellStyle name="Currency 2 2 9 6" xfId="37273"/>
    <cellStyle name="Currency 2 3" xfId="551"/>
    <cellStyle name="Currency 2 3 10" xfId="8073"/>
    <cellStyle name="Currency 2 3 10 2" xfId="37274"/>
    <cellStyle name="Currency 2 3 11" xfId="3038"/>
    <cellStyle name="Currency 2 3 11 2" xfId="37275"/>
    <cellStyle name="Currency 2 3 12" xfId="10964"/>
    <cellStyle name="Currency 2 3 12 2" xfId="37276"/>
    <cellStyle name="Currency 2 3 13" xfId="16747"/>
    <cellStyle name="Currency 2 3 13 2" xfId="37277"/>
    <cellStyle name="Currency 2 3 14" xfId="37278"/>
    <cellStyle name="Currency 2 3 2" xfId="552"/>
    <cellStyle name="Currency 2 3 2 10" xfId="10965"/>
    <cellStyle name="Currency 2 3 2 10 2" xfId="37279"/>
    <cellStyle name="Currency 2 3 2 11" xfId="16748"/>
    <cellStyle name="Currency 2 3 2 11 2" xfId="37280"/>
    <cellStyle name="Currency 2 3 2 12" xfId="37281"/>
    <cellStyle name="Currency 2 3 2 2" xfId="553"/>
    <cellStyle name="Currency 2 3 2 2 10" xfId="16749"/>
    <cellStyle name="Currency 2 3 2 2 10 2" xfId="37282"/>
    <cellStyle name="Currency 2 3 2 2 11" xfId="37283"/>
    <cellStyle name="Currency 2 3 2 2 2" xfId="554"/>
    <cellStyle name="Currency 2 3 2 2 2 2" xfId="2292"/>
    <cellStyle name="Currency 2 3 2 2 2 2 2" xfId="9778"/>
    <cellStyle name="Currency 2 3 2 2 2 2 2 2" xfId="15560"/>
    <cellStyle name="Currency 2 3 2 2 2 2 2 2 2" xfId="37284"/>
    <cellStyle name="Currency 2 3 2 2 2 2 2 3" xfId="21343"/>
    <cellStyle name="Currency 2 3 2 2 2 2 2 3 2" xfId="37285"/>
    <cellStyle name="Currency 2 3 2 2 2 2 2 4" xfId="37286"/>
    <cellStyle name="Currency 2 3 2 2 2 2 3" xfId="6887"/>
    <cellStyle name="Currency 2 3 2 2 2 2 3 2" xfId="37287"/>
    <cellStyle name="Currency 2 3 2 2 2 2 4" xfId="12669"/>
    <cellStyle name="Currency 2 3 2 2 2 2 4 2" xfId="37288"/>
    <cellStyle name="Currency 2 3 2 2 2 2 5" xfId="18452"/>
    <cellStyle name="Currency 2 3 2 2 2 2 5 2" xfId="37289"/>
    <cellStyle name="Currency 2 3 2 2 2 2 6" xfId="37290"/>
    <cellStyle name="Currency 2 3 2 2 2 3" xfId="5184"/>
    <cellStyle name="Currency 2 3 2 2 2 3 2" xfId="13858"/>
    <cellStyle name="Currency 2 3 2 2 2 3 2 2" xfId="37291"/>
    <cellStyle name="Currency 2 3 2 2 2 3 3" xfId="19641"/>
    <cellStyle name="Currency 2 3 2 2 2 3 3 2" xfId="37292"/>
    <cellStyle name="Currency 2 3 2 2 2 3 4" xfId="37293"/>
    <cellStyle name="Currency 2 3 2 2 2 4" xfId="8076"/>
    <cellStyle name="Currency 2 3 2 2 2 4 2" xfId="37294"/>
    <cellStyle name="Currency 2 3 2 2 2 5" xfId="3995"/>
    <cellStyle name="Currency 2 3 2 2 2 5 2" xfId="37295"/>
    <cellStyle name="Currency 2 3 2 2 2 6" xfId="10967"/>
    <cellStyle name="Currency 2 3 2 2 2 6 2" xfId="37296"/>
    <cellStyle name="Currency 2 3 2 2 2 7" xfId="16750"/>
    <cellStyle name="Currency 2 3 2 2 2 7 2" xfId="37297"/>
    <cellStyle name="Currency 2 3 2 2 2 8" xfId="37298"/>
    <cellStyle name="Currency 2 3 2 2 3" xfId="1134"/>
    <cellStyle name="Currency 2 3 2 2 3 2" xfId="2838"/>
    <cellStyle name="Currency 2 3 2 2 3 2 2" xfId="10324"/>
    <cellStyle name="Currency 2 3 2 2 3 2 2 2" xfId="16106"/>
    <cellStyle name="Currency 2 3 2 2 3 2 2 2 2" xfId="37299"/>
    <cellStyle name="Currency 2 3 2 2 3 2 2 3" xfId="21889"/>
    <cellStyle name="Currency 2 3 2 2 3 2 2 3 2" xfId="37300"/>
    <cellStyle name="Currency 2 3 2 2 3 2 2 4" xfId="37301"/>
    <cellStyle name="Currency 2 3 2 2 3 2 3" xfId="7433"/>
    <cellStyle name="Currency 2 3 2 2 3 2 3 2" xfId="37302"/>
    <cellStyle name="Currency 2 3 2 2 3 2 4" xfId="13215"/>
    <cellStyle name="Currency 2 3 2 2 3 2 4 2" xfId="37303"/>
    <cellStyle name="Currency 2 3 2 2 3 2 5" xfId="18998"/>
    <cellStyle name="Currency 2 3 2 2 3 2 5 2" xfId="37304"/>
    <cellStyle name="Currency 2 3 2 2 3 2 6" xfId="37305"/>
    <cellStyle name="Currency 2 3 2 2 3 3" xfId="5730"/>
    <cellStyle name="Currency 2 3 2 2 3 3 2" xfId="14404"/>
    <cellStyle name="Currency 2 3 2 2 3 3 2 2" xfId="37306"/>
    <cellStyle name="Currency 2 3 2 2 3 3 3" xfId="20187"/>
    <cellStyle name="Currency 2 3 2 2 3 3 3 2" xfId="37307"/>
    <cellStyle name="Currency 2 3 2 2 3 3 4" xfId="37308"/>
    <cellStyle name="Currency 2 3 2 2 3 4" xfId="8622"/>
    <cellStyle name="Currency 2 3 2 2 3 4 2" xfId="37309"/>
    <cellStyle name="Currency 2 3 2 2 3 5" xfId="4541"/>
    <cellStyle name="Currency 2 3 2 2 3 5 2" xfId="37310"/>
    <cellStyle name="Currency 2 3 2 2 3 6" xfId="11513"/>
    <cellStyle name="Currency 2 3 2 2 3 6 2" xfId="37311"/>
    <cellStyle name="Currency 2 3 2 2 3 7" xfId="17296"/>
    <cellStyle name="Currency 2 3 2 2 3 7 2" xfId="37312"/>
    <cellStyle name="Currency 2 3 2 2 3 8" xfId="37313"/>
    <cellStyle name="Currency 2 3 2 2 4" xfId="2291"/>
    <cellStyle name="Currency 2 3 2 2 4 2" xfId="6886"/>
    <cellStyle name="Currency 2 3 2 2 4 2 2" xfId="15559"/>
    <cellStyle name="Currency 2 3 2 2 4 2 2 2" xfId="37314"/>
    <cellStyle name="Currency 2 3 2 2 4 2 3" xfId="21342"/>
    <cellStyle name="Currency 2 3 2 2 4 2 3 2" xfId="37315"/>
    <cellStyle name="Currency 2 3 2 2 4 2 4" xfId="37316"/>
    <cellStyle name="Currency 2 3 2 2 4 3" xfId="9777"/>
    <cellStyle name="Currency 2 3 2 2 4 3 2" xfId="37317"/>
    <cellStyle name="Currency 2 3 2 2 4 4" xfId="3994"/>
    <cellStyle name="Currency 2 3 2 2 4 4 2" xfId="37318"/>
    <cellStyle name="Currency 2 3 2 2 4 5" xfId="12668"/>
    <cellStyle name="Currency 2 3 2 2 4 5 2" xfId="37319"/>
    <cellStyle name="Currency 2 3 2 2 4 6" xfId="18451"/>
    <cellStyle name="Currency 2 3 2 2 4 6 2" xfId="37320"/>
    <cellStyle name="Currency 2 3 2 2 4 7" xfId="37321"/>
    <cellStyle name="Currency 2 3 2 2 5" xfId="1631"/>
    <cellStyle name="Currency 2 3 2 2 5 2" xfId="9117"/>
    <cellStyle name="Currency 2 3 2 2 5 2 2" xfId="14899"/>
    <cellStyle name="Currency 2 3 2 2 5 2 2 2" xfId="37322"/>
    <cellStyle name="Currency 2 3 2 2 5 2 3" xfId="20682"/>
    <cellStyle name="Currency 2 3 2 2 5 2 3 2" xfId="37323"/>
    <cellStyle name="Currency 2 3 2 2 5 2 4" xfId="37324"/>
    <cellStyle name="Currency 2 3 2 2 5 3" xfId="6226"/>
    <cellStyle name="Currency 2 3 2 2 5 3 2" xfId="37325"/>
    <cellStyle name="Currency 2 3 2 2 5 4" xfId="12008"/>
    <cellStyle name="Currency 2 3 2 2 5 4 2" xfId="37326"/>
    <cellStyle name="Currency 2 3 2 2 5 5" xfId="17791"/>
    <cellStyle name="Currency 2 3 2 2 5 5 2" xfId="37327"/>
    <cellStyle name="Currency 2 3 2 2 5 6" xfId="37328"/>
    <cellStyle name="Currency 2 3 2 2 6" xfId="5183"/>
    <cellStyle name="Currency 2 3 2 2 6 2" xfId="13857"/>
    <cellStyle name="Currency 2 3 2 2 6 2 2" xfId="37329"/>
    <cellStyle name="Currency 2 3 2 2 6 3" xfId="19640"/>
    <cellStyle name="Currency 2 3 2 2 6 3 2" xfId="37330"/>
    <cellStyle name="Currency 2 3 2 2 6 4" xfId="37331"/>
    <cellStyle name="Currency 2 3 2 2 7" xfId="8075"/>
    <cellStyle name="Currency 2 3 2 2 7 2" xfId="37332"/>
    <cellStyle name="Currency 2 3 2 2 8" xfId="3334"/>
    <cellStyle name="Currency 2 3 2 2 8 2" xfId="37333"/>
    <cellStyle name="Currency 2 3 2 2 9" xfId="10966"/>
    <cellStyle name="Currency 2 3 2 2 9 2" xfId="37334"/>
    <cellStyle name="Currency 2 3 2 3" xfId="555"/>
    <cellStyle name="Currency 2 3 2 3 2" xfId="2293"/>
    <cellStyle name="Currency 2 3 2 3 2 2" xfId="9779"/>
    <cellStyle name="Currency 2 3 2 3 2 2 2" xfId="15561"/>
    <cellStyle name="Currency 2 3 2 3 2 2 2 2" xfId="37335"/>
    <cellStyle name="Currency 2 3 2 3 2 2 3" xfId="21344"/>
    <cellStyle name="Currency 2 3 2 3 2 2 3 2" xfId="37336"/>
    <cellStyle name="Currency 2 3 2 3 2 2 4" xfId="37337"/>
    <cellStyle name="Currency 2 3 2 3 2 3" xfId="6888"/>
    <cellStyle name="Currency 2 3 2 3 2 3 2" xfId="37338"/>
    <cellStyle name="Currency 2 3 2 3 2 4" xfId="12670"/>
    <cellStyle name="Currency 2 3 2 3 2 4 2" xfId="37339"/>
    <cellStyle name="Currency 2 3 2 3 2 5" xfId="18453"/>
    <cellStyle name="Currency 2 3 2 3 2 5 2" xfId="37340"/>
    <cellStyle name="Currency 2 3 2 3 2 6" xfId="37341"/>
    <cellStyle name="Currency 2 3 2 3 3" xfId="5185"/>
    <cellStyle name="Currency 2 3 2 3 3 2" xfId="13859"/>
    <cellStyle name="Currency 2 3 2 3 3 2 2" xfId="37342"/>
    <cellStyle name="Currency 2 3 2 3 3 3" xfId="19642"/>
    <cellStyle name="Currency 2 3 2 3 3 3 2" xfId="37343"/>
    <cellStyle name="Currency 2 3 2 3 3 4" xfId="37344"/>
    <cellStyle name="Currency 2 3 2 3 4" xfId="8077"/>
    <cellStyle name="Currency 2 3 2 3 4 2" xfId="37345"/>
    <cellStyle name="Currency 2 3 2 3 5" xfId="3996"/>
    <cellStyle name="Currency 2 3 2 3 5 2" xfId="37346"/>
    <cellStyle name="Currency 2 3 2 3 6" xfId="10968"/>
    <cellStyle name="Currency 2 3 2 3 6 2" xfId="37347"/>
    <cellStyle name="Currency 2 3 2 3 7" xfId="16751"/>
    <cellStyle name="Currency 2 3 2 3 7 2" xfId="37348"/>
    <cellStyle name="Currency 2 3 2 3 8" xfId="37349"/>
    <cellStyle name="Currency 2 3 2 4" xfId="1133"/>
    <cellStyle name="Currency 2 3 2 4 2" xfId="2837"/>
    <cellStyle name="Currency 2 3 2 4 2 2" xfId="10323"/>
    <cellStyle name="Currency 2 3 2 4 2 2 2" xfId="16105"/>
    <cellStyle name="Currency 2 3 2 4 2 2 2 2" xfId="37350"/>
    <cellStyle name="Currency 2 3 2 4 2 2 3" xfId="21888"/>
    <cellStyle name="Currency 2 3 2 4 2 2 3 2" xfId="37351"/>
    <cellStyle name="Currency 2 3 2 4 2 2 4" xfId="37352"/>
    <cellStyle name="Currency 2 3 2 4 2 3" xfId="7432"/>
    <cellStyle name="Currency 2 3 2 4 2 3 2" xfId="37353"/>
    <cellStyle name="Currency 2 3 2 4 2 4" xfId="13214"/>
    <cellStyle name="Currency 2 3 2 4 2 4 2" xfId="37354"/>
    <cellStyle name="Currency 2 3 2 4 2 5" xfId="18997"/>
    <cellStyle name="Currency 2 3 2 4 2 5 2" xfId="37355"/>
    <cellStyle name="Currency 2 3 2 4 2 6" xfId="37356"/>
    <cellStyle name="Currency 2 3 2 4 3" xfId="5729"/>
    <cellStyle name="Currency 2 3 2 4 3 2" xfId="14403"/>
    <cellStyle name="Currency 2 3 2 4 3 2 2" xfId="37357"/>
    <cellStyle name="Currency 2 3 2 4 3 3" xfId="20186"/>
    <cellStyle name="Currency 2 3 2 4 3 3 2" xfId="37358"/>
    <cellStyle name="Currency 2 3 2 4 3 4" xfId="37359"/>
    <cellStyle name="Currency 2 3 2 4 4" xfId="8621"/>
    <cellStyle name="Currency 2 3 2 4 4 2" xfId="37360"/>
    <cellStyle name="Currency 2 3 2 4 5" xfId="4540"/>
    <cellStyle name="Currency 2 3 2 4 5 2" xfId="37361"/>
    <cellStyle name="Currency 2 3 2 4 6" xfId="11512"/>
    <cellStyle name="Currency 2 3 2 4 6 2" xfId="37362"/>
    <cellStyle name="Currency 2 3 2 4 7" xfId="17295"/>
    <cellStyle name="Currency 2 3 2 4 7 2" xfId="37363"/>
    <cellStyle name="Currency 2 3 2 4 8" xfId="37364"/>
    <cellStyle name="Currency 2 3 2 5" xfId="2290"/>
    <cellStyle name="Currency 2 3 2 5 2" xfId="6885"/>
    <cellStyle name="Currency 2 3 2 5 2 2" xfId="15558"/>
    <cellStyle name="Currency 2 3 2 5 2 2 2" xfId="37365"/>
    <cellStyle name="Currency 2 3 2 5 2 3" xfId="21341"/>
    <cellStyle name="Currency 2 3 2 5 2 3 2" xfId="37366"/>
    <cellStyle name="Currency 2 3 2 5 2 4" xfId="37367"/>
    <cellStyle name="Currency 2 3 2 5 3" xfId="9776"/>
    <cellStyle name="Currency 2 3 2 5 3 2" xfId="37368"/>
    <cellStyle name="Currency 2 3 2 5 4" xfId="3993"/>
    <cellStyle name="Currency 2 3 2 5 4 2" xfId="37369"/>
    <cellStyle name="Currency 2 3 2 5 5" xfId="12667"/>
    <cellStyle name="Currency 2 3 2 5 5 2" xfId="37370"/>
    <cellStyle name="Currency 2 3 2 5 6" xfId="18450"/>
    <cellStyle name="Currency 2 3 2 5 6 2" xfId="37371"/>
    <cellStyle name="Currency 2 3 2 5 7" xfId="37372"/>
    <cellStyle name="Currency 2 3 2 6" xfId="1630"/>
    <cellStyle name="Currency 2 3 2 6 2" xfId="9116"/>
    <cellStyle name="Currency 2 3 2 6 2 2" xfId="14898"/>
    <cellStyle name="Currency 2 3 2 6 2 2 2" xfId="37373"/>
    <cellStyle name="Currency 2 3 2 6 2 3" xfId="20681"/>
    <cellStyle name="Currency 2 3 2 6 2 3 2" xfId="37374"/>
    <cellStyle name="Currency 2 3 2 6 2 4" xfId="37375"/>
    <cellStyle name="Currency 2 3 2 6 3" xfId="6225"/>
    <cellStyle name="Currency 2 3 2 6 3 2" xfId="37376"/>
    <cellStyle name="Currency 2 3 2 6 4" xfId="12007"/>
    <cellStyle name="Currency 2 3 2 6 4 2" xfId="37377"/>
    <cellStyle name="Currency 2 3 2 6 5" xfId="17790"/>
    <cellStyle name="Currency 2 3 2 6 5 2" xfId="37378"/>
    <cellStyle name="Currency 2 3 2 6 6" xfId="37379"/>
    <cellStyle name="Currency 2 3 2 7" xfId="5182"/>
    <cellStyle name="Currency 2 3 2 7 2" xfId="13856"/>
    <cellStyle name="Currency 2 3 2 7 2 2" xfId="37380"/>
    <cellStyle name="Currency 2 3 2 7 3" xfId="19639"/>
    <cellStyle name="Currency 2 3 2 7 3 2" xfId="37381"/>
    <cellStyle name="Currency 2 3 2 7 4" xfId="37382"/>
    <cellStyle name="Currency 2 3 2 8" xfId="8074"/>
    <cellStyle name="Currency 2 3 2 8 2" xfId="37383"/>
    <cellStyle name="Currency 2 3 2 9" xfId="3333"/>
    <cellStyle name="Currency 2 3 2 9 2" xfId="37384"/>
    <cellStyle name="Currency 2 3 3" xfId="556"/>
    <cellStyle name="Currency 2 3 3 10" xfId="16752"/>
    <cellStyle name="Currency 2 3 3 10 2" xfId="37385"/>
    <cellStyle name="Currency 2 3 3 11" xfId="37386"/>
    <cellStyle name="Currency 2 3 3 2" xfId="557"/>
    <cellStyle name="Currency 2 3 3 2 2" xfId="2295"/>
    <cellStyle name="Currency 2 3 3 2 2 2" xfId="9781"/>
    <cellStyle name="Currency 2 3 3 2 2 2 2" xfId="15563"/>
    <cellStyle name="Currency 2 3 3 2 2 2 2 2" xfId="37387"/>
    <cellStyle name="Currency 2 3 3 2 2 2 3" xfId="21346"/>
    <cellStyle name="Currency 2 3 3 2 2 2 3 2" xfId="37388"/>
    <cellStyle name="Currency 2 3 3 2 2 2 4" xfId="37389"/>
    <cellStyle name="Currency 2 3 3 2 2 3" xfId="6890"/>
    <cellStyle name="Currency 2 3 3 2 2 3 2" xfId="37390"/>
    <cellStyle name="Currency 2 3 3 2 2 4" xfId="12672"/>
    <cellStyle name="Currency 2 3 3 2 2 4 2" xfId="37391"/>
    <cellStyle name="Currency 2 3 3 2 2 5" xfId="18455"/>
    <cellStyle name="Currency 2 3 3 2 2 5 2" xfId="37392"/>
    <cellStyle name="Currency 2 3 3 2 2 6" xfId="37393"/>
    <cellStyle name="Currency 2 3 3 2 3" xfId="5187"/>
    <cellStyle name="Currency 2 3 3 2 3 2" xfId="13861"/>
    <cellStyle name="Currency 2 3 3 2 3 2 2" xfId="37394"/>
    <cellStyle name="Currency 2 3 3 2 3 3" xfId="19644"/>
    <cellStyle name="Currency 2 3 3 2 3 3 2" xfId="37395"/>
    <cellStyle name="Currency 2 3 3 2 3 4" xfId="37396"/>
    <cellStyle name="Currency 2 3 3 2 4" xfId="8079"/>
    <cellStyle name="Currency 2 3 3 2 4 2" xfId="37397"/>
    <cellStyle name="Currency 2 3 3 2 5" xfId="3998"/>
    <cellStyle name="Currency 2 3 3 2 5 2" xfId="37398"/>
    <cellStyle name="Currency 2 3 3 2 6" xfId="10970"/>
    <cellStyle name="Currency 2 3 3 2 6 2" xfId="37399"/>
    <cellStyle name="Currency 2 3 3 2 7" xfId="16753"/>
    <cellStyle name="Currency 2 3 3 2 7 2" xfId="37400"/>
    <cellStyle name="Currency 2 3 3 2 8" xfId="37401"/>
    <cellStyle name="Currency 2 3 3 3" xfId="1135"/>
    <cellStyle name="Currency 2 3 3 3 2" xfId="2839"/>
    <cellStyle name="Currency 2 3 3 3 2 2" xfId="10325"/>
    <cellStyle name="Currency 2 3 3 3 2 2 2" xfId="16107"/>
    <cellStyle name="Currency 2 3 3 3 2 2 2 2" xfId="37402"/>
    <cellStyle name="Currency 2 3 3 3 2 2 3" xfId="21890"/>
    <cellStyle name="Currency 2 3 3 3 2 2 3 2" xfId="37403"/>
    <cellStyle name="Currency 2 3 3 3 2 2 4" xfId="37404"/>
    <cellStyle name="Currency 2 3 3 3 2 3" xfId="7434"/>
    <cellStyle name="Currency 2 3 3 3 2 3 2" xfId="37405"/>
    <cellStyle name="Currency 2 3 3 3 2 4" xfId="13216"/>
    <cellStyle name="Currency 2 3 3 3 2 4 2" xfId="37406"/>
    <cellStyle name="Currency 2 3 3 3 2 5" xfId="18999"/>
    <cellStyle name="Currency 2 3 3 3 2 5 2" xfId="37407"/>
    <cellStyle name="Currency 2 3 3 3 2 6" xfId="37408"/>
    <cellStyle name="Currency 2 3 3 3 3" xfId="5731"/>
    <cellStyle name="Currency 2 3 3 3 3 2" xfId="14405"/>
    <cellStyle name="Currency 2 3 3 3 3 2 2" xfId="37409"/>
    <cellStyle name="Currency 2 3 3 3 3 3" xfId="20188"/>
    <cellStyle name="Currency 2 3 3 3 3 3 2" xfId="37410"/>
    <cellStyle name="Currency 2 3 3 3 3 4" xfId="37411"/>
    <cellStyle name="Currency 2 3 3 3 4" xfId="8623"/>
    <cellStyle name="Currency 2 3 3 3 4 2" xfId="37412"/>
    <cellStyle name="Currency 2 3 3 3 5" xfId="4542"/>
    <cellStyle name="Currency 2 3 3 3 5 2" xfId="37413"/>
    <cellStyle name="Currency 2 3 3 3 6" xfId="11514"/>
    <cellStyle name="Currency 2 3 3 3 6 2" xfId="37414"/>
    <cellStyle name="Currency 2 3 3 3 7" xfId="17297"/>
    <cellStyle name="Currency 2 3 3 3 7 2" xfId="37415"/>
    <cellStyle name="Currency 2 3 3 3 8" xfId="37416"/>
    <cellStyle name="Currency 2 3 3 4" xfId="2294"/>
    <cellStyle name="Currency 2 3 3 4 2" xfId="6889"/>
    <cellStyle name="Currency 2 3 3 4 2 2" xfId="15562"/>
    <cellStyle name="Currency 2 3 3 4 2 2 2" xfId="37417"/>
    <cellStyle name="Currency 2 3 3 4 2 3" xfId="21345"/>
    <cellStyle name="Currency 2 3 3 4 2 3 2" xfId="37418"/>
    <cellStyle name="Currency 2 3 3 4 2 4" xfId="37419"/>
    <cellStyle name="Currency 2 3 3 4 3" xfId="9780"/>
    <cellStyle name="Currency 2 3 3 4 3 2" xfId="37420"/>
    <cellStyle name="Currency 2 3 3 4 4" xfId="3997"/>
    <cellStyle name="Currency 2 3 3 4 4 2" xfId="37421"/>
    <cellStyle name="Currency 2 3 3 4 5" xfId="12671"/>
    <cellStyle name="Currency 2 3 3 4 5 2" xfId="37422"/>
    <cellStyle name="Currency 2 3 3 4 6" xfId="18454"/>
    <cellStyle name="Currency 2 3 3 4 6 2" xfId="37423"/>
    <cellStyle name="Currency 2 3 3 4 7" xfId="37424"/>
    <cellStyle name="Currency 2 3 3 5" xfId="1632"/>
    <cellStyle name="Currency 2 3 3 5 2" xfId="9118"/>
    <cellStyle name="Currency 2 3 3 5 2 2" xfId="14900"/>
    <cellStyle name="Currency 2 3 3 5 2 2 2" xfId="37425"/>
    <cellStyle name="Currency 2 3 3 5 2 3" xfId="20683"/>
    <cellStyle name="Currency 2 3 3 5 2 3 2" xfId="37426"/>
    <cellStyle name="Currency 2 3 3 5 2 4" xfId="37427"/>
    <cellStyle name="Currency 2 3 3 5 3" xfId="6227"/>
    <cellStyle name="Currency 2 3 3 5 3 2" xfId="37428"/>
    <cellStyle name="Currency 2 3 3 5 4" xfId="12009"/>
    <cellStyle name="Currency 2 3 3 5 4 2" xfId="37429"/>
    <cellStyle name="Currency 2 3 3 5 5" xfId="17792"/>
    <cellStyle name="Currency 2 3 3 5 5 2" xfId="37430"/>
    <cellStyle name="Currency 2 3 3 5 6" xfId="37431"/>
    <cellStyle name="Currency 2 3 3 6" xfId="5186"/>
    <cellStyle name="Currency 2 3 3 6 2" xfId="13860"/>
    <cellStyle name="Currency 2 3 3 6 2 2" xfId="37432"/>
    <cellStyle name="Currency 2 3 3 6 3" xfId="19643"/>
    <cellStyle name="Currency 2 3 3 6 3 2" xfId="37433"/>
    <cellStyle name="Currency 2 3 3 6 4" xfId="37434"/>
    <cellStyle name="Currency 2 3 3 7" xfId="8078"/>
    <cellStyle name="Currency 2 3 3 7 2" xfId="37435"/>
    <cellStyle name="Currency 2 3 3 8" xfId="3335"/>
    <cellStyle name="Currency 2 3 3 8 2" xfId="37436"/>
    <cellStyle name="Currency 2 3 3 9" xfId="10969"/>
    <cellStyle name="Currency 2 3 3 9 2" xfId="37437"/>
    <cellStyle name="Currency 2 3 4" xfId="558"/>
    <cellStyle name="Currency 2 3 4 10" xfId="16754"/>
    <cellStyle name="Currency 2 3 4 10 2" xfId="37438"/>
    <cellStyle name="Currency 2 3 4 11" xfId="37439"/>
    <cellStyle name="Currency 2 3 4 2" xfId="559"/>
    <cellStyle name="Currency 2 3 4 2 2" xfId="2297"/>
    <cellStyle name="Currency 2 3 4 2 2 2" xfId="9783"/>
    <cellStyle name="Currency 2 3 4 2 2 2 2" xfId="15565"/>
    <cellStyle name="Currency 2 3 4 2 2 2 2 2" xfId="37440"/>
    <cellStyle name="Currency 2 3 4 2 2 2 3" xfId="21348"/>
    <cellStyle name="Currency 2 3 4 2 2 2 3 2" xfId="37441"/>
    <cellStyle name="Currency 2 3 4 2 2 2 4" xfId="37442"/>
    <cellStyle name="Currency 2 3 4 2 2 3" xfId="6892"/>
    <cellStyle name="Currency 2 3 4 2 2 3 2" xfId="37443"/>
    <cellStyle name="Currency 2 3 4 2 2 4" xfId="12674"/>
    <cellStyle name="Currency 2 3 4 2 2 4 2" xfId="37444"/>
    <cellStyle name="Currency 2 3 4 2 2 5" xfId="18457"/>
    <cellStyle name="Currency 2 3 4 2 2 5 2" xfId="37445"/>
    <cellStyle name="Currency 2 3 4 2 2 6" xfId="37446"/>
    <cellStyle name="Currency 2 3 4 2 3" xfId="5189"/>
    <cellStyle name="Currency 2 3 4 2 3 2" xfId="13863"/>
    <cellStyle name="Currency 2 3 4 2 3 2 2" xfId="37447"/>
    <cellStyle name="Currency 2 3 4 2 3 3" xfId="19646"/>
    <cellStyle name="Currency 2 3 4 2 3 3 2" xfId="37448"/>
    <cellStyle name="Currency 2 3 4 2 3 4" xfId="37449"/>
    <cellStyle name="Currency 2 3 4 2 4" xfId="8081"/>
    <cellStyle name="Currency 2 3 4 2 4 2" xfId="37450"/>
    <cellStyle name="Currency 2 3 4 2 5" xfId="4000"/>
    <cellStyle name="Currency 2 3 4 2 5 2" xfId="37451"/>
    <cellStyle name="Currency 2 3 4 2 6" xfId="10972"/>
    <cellStyle name="Currency 2 3 4 2 6 2" xfId="37452"/>
    <cellStyle name="Currency 2 3 4 2 7" xfId="16755"/>
    <cellStyle name="Currency 2 3 4 2 7 2" xfId="37453"/>
    <cellStyle name="Currency 2 3 4 2 8" xfId="37454"/>
    <cellStyle name="Currency 2 3 4 3" xfId="1136"/>
    <cellStyle name="Currency 2 3 4 3 2" xfId="2840"/>
    <cellStyle name="Currency 2 3 4 3 2 2" xfId="10326"/>
    <cellStyle name="Currency 2 3 4 3 2 2 2" xfId="16108"/>
    <cellStyle name="Currency 2 3 4 3 2 2 2 2" xfId="37455"/>
    <cellStyle name="Currency 2 3 4 3 2 2 3" xfId="21891"/>
    <cellStyle name="Currency 2 3 4 3 2 2 3 2" xfId="37456"/>
    <cellStyle name="Currency 2 3 4 3 2 2 4" xfId="37457"/>
    <cellStyle name="Currency 2 3 4 3 2 3" xfId="7435"/>
    <cellStyle name="Currency 2 3 4 3 2 3 2" xfId="37458"/>
    <cellStyle name="Currency 2 3 4 3 2 4" xfId="13217"/>
    <cellStyle name="Currency 2 3 4 3 2 4 2" xfId="37459"/>
    <cellStyle name="Currency 2 3 4 3 2 5" xfId="19000"/>
    <cellStyle name="Currency 2 3 4 3 2 5 2" xfId="37460"/>
    <cellStyle name="Currency 2 3 4 3 2 6" xfId="37461"/>
    <cellStyle name="Currency 2 3 4 3 3" xfId="5732"/>
    <cellStyle name="Currency 2 3 4 3 3 2" xfId="14406"/>
    <cellStyle name="Currency 2 3 4 3 3 2 2" xfId="37462"/>
    <cellStyle name="Currency 2 3 4 3 3 3" xfId="20189"/>
    <cellStyle name="Currency 2 3 4 3 3 3 2" xfId="37463"/>
    <cellStyle name="Currency 2 3 4 3 3 4" xfId="37464"/>
    <cellStyle name="Currency 2 3 4 3 4" xfId="8624"/>
    <cellStyle name="Currency 2 3 4 3 4 2" xfId="37465"/>
    <cellStyle name="Currency 2 3 4 3 5" xfId="4543"/>
    <cellStyle name="Currency 2 3 4 3 5 2" xfId="37466"/>
    <cellStyle name="Currency 2 3 4 3 6" xfId="11515"/>
    <cellStyle name="Currency 2 3 4 3 6 2" xfId="37467"/>
    <cellStyle name="Currency 2 3 4 3 7" xfId="17298"/>
    <cellStyle name="Currency 2 3 4 3 7 2" xfId="37468"/>
    <cellStyle name="Currency 2 3 4 3 8" xfId="37469"/>
    <cellStyle name="Currency 2 3 4 4" xfId="2296"/>
    <cellStyle name="Currency 2 3 4 4 2" xfId="6891"/>
    <cellStyle name="Currency 2 3 4 4 2 2" xfId="15564"/>
    <cellStyle name="Currency 2 3 4 4 2 2 2" xfId="37470"/>
    <cellStyle name="Currency 2 3 4 4 2 3" xfId="21347"/>
    <cellStyle name="Currency 2 3 4 4 2 3 2" xfId="37471"/>
    <cellStyle name="Currency 2 3 4 4 2 4" xfId="37472"/>
    <cellStyle name="Currency 2 3 4 4 3" xfId="9782"/>
    <cellStyle name="Currency 2 3 4 4 3 2" xfId="37473"/>
    <cellStyle name="Currency 2 3 4 4 4" xfId="3999"/>
    <cellStyle name="Currency 2 3 4 4 4 2" xfId="37474"/>
    <cellStyle name="Currency 2 3 4 4 5" xfId="12673"/>
    <cellStyle name="Currency 2 3 4 4 5 2" xfId="37475"/>
    <cellStyle name="Currency 2 3 4 4 6" xfId="18456"/>
    <cellStyle name="Currency 2 3 4 4 6 2" xfId="37476"/>
    <cellStyle name="Currency 2 3 4 4 7" xfId="37477"/>
    <cellStyle name="Currency 2 3 4 5" xfId="1633"/>
    <cellStyle name="Currency 2 3 4 5 2" xfId="9119"/>
    <cellStyle name="Currency 2 3 4 5 2 2" xfId="14901"/>
    <cellStyle name="Currency 2 3 4 5 2 2 2" xfId="37478"/>
    <cellStyle name="Currency 2 3 4 5 2 3" xfId="20684"/>
    <cellStyle name="Currency 2 3 4 5 2 3 2" xfId="37479"/>
    <cellStyle name="Currency 2 3 4 5 2 4" xfId="37480"/>
    <cellStyle name="Currency 2 3 4 5 3" xfId="6228"/>
    <cellStyle name="Currency 2 3 4 5 3 2" xfId="37481"/>
    <cellStyle name="Currency 2 3 4 5 4" xfId="12010"/>
    <cellStyle name="Currency 2 3 4 5 4 2" xfId="37482"/>
    <cellStyle name="Currency 2 3 4 5 5" xfId="17793"/>
    <cellStyle name="Currency 2 3 4 5 5 2" xfId="37483"/>
    <cellStyle name="Currency 2 3 4 5 6" xfId="37484"/>
    <cellStyle name="Currency 2 3 4 6" xfId="5188"/>
    <cellStyle name="Currency 2 3 4 6 2" xfId="13862"/>
    <cellStyle name="Currency 2 3 4 6 2 2" xfId="37485"/>
    <cellStyle name="Currency 2 3 4 6 3" xfId="19645"/>
    <cellStyle name="Currency 2 3 4 6 3 2" xfId="37486"/>
    <cellStyle name="Currency 2 3 4 6 4" xfId="37487"/>
    <cellStyle name="Currency 2 3 4 7" xfId="8080"/>
    <cellStyle name="Currency 2 3 4 7 2" xfId="37488"/>
    <cellStyle name="Currency 2 3 4 8" xfId="3336"/>
    <cellStyle name="Currency 2 3 4 8 2" xfId="37489"/>
    <cellStyle name="Currency 2 3 4 9" xfId="10971"/>
    <cellStyle name="Currency 2 3 4 9 2" xfId="37490"/>
    <cellStyle name="Currency 2 3 5" xfId="560"/>
    <cellStyle name="Currency 2 3 5 2" xfId="2298"/>
    <cellStyle name="Currency 2 3 5 2 2" xfId="6893"/>
    <cellStyle name="Currency 2 3 5 2 2 2" xfId="15566"/>
    <cellStyle name="Currency 2 3 5 2 2 2 2" xfId="37491"/>
    <cellStyle name="Currency 2 3 5 2 2 3" xfId="21349"/>
    <cellStyle name="Currency 2 3 5 2 2 3 2" xfId="37492"/>
    <cellStyle name="Currency 2 3 5 2 2 4" xfId="37493"/>
    <cellStyle name="Currency 2 3 5 2 3" xfId="9784"/>
    <cellStyle name="Currency 2 3 5 2 3 2" xfId="37494"/>
    <cellStyle name="Currency 2 3 5 2 4" xfId="4001"/>
    <cellStyle name="Currency 2 3 5 2 4 2" xfId="37495"/>
    <cellStyle name="Currency 2 3 5 2 5" xfId="12675"/>
    <cellStyle name="Currency 2 3 5 2 5 2" xfId="37496"/>
    <cellStyle name="Currency 2 3 5 2 6" xfId="18458"/>
    <cellStyle name="Currency 2 3 5 2 6 2" xfId="37497"/>
    <cellStyle name="Currency 2 3 5 2 7" xfId="37498"/>
    <cellStyle name="Currency 2 3 5 3" xfId="1629"/>
    <cellStyle name="Currency 2 3 5 3 2" xfId="9115"/>
    <cellStyle name="Currency 2 3 5 3 2 2" xfId="14897"/>
    <cellStyle name="Currency 2 3 5 3 2 2 2" xfId="37499"/>
    <cellStyle name="Currency 2 3 5 3 2 3" xfId="20680"/>
    <cellStyle name="Currency 2 3 5 3 2 3 2" xfId="37500"/>
    <cellStyle name="Currency 2 3 5 3 2 4" xfId="37501"/>
    <cellStyle name="Currency 2 3 5 3 3" xfId="6224"/>
    <cellStyle name="Currency 2 3 5 3 3 2" xfId="37502"/>
    <cellStyle name="Currency 2 3 5 3 4" xfId="12006"/>
    <cellStyle name="Currency 2 3 5 3 4 2" xfId="37503"/>
    <cellStyle name="Currency 2 3 5 3 5" xfId="17789"/>
    <cellStyle name="Currency 2 3 5 3 5 2" xfId="37504"/>
    <cellStyle name="Currency 2 3 5 3 6" xfId="37505"/>
    <cellStyle name="Currency 2 3 5 4" xfId="5190"/>
    <cellStyle name="Currency 2 3 5 4 2" xfId="13864"/>
    <cellStyle name="Currency 2 3 5 4 2 2" xfId="37506"/>
    <cellStyle name="Currency 2 3 5 4 3" xfId="19647"/>
    <cellStyle name="Currency 2 3 5 4 3 2" xfId="37507"/>
    <cellStyle name="Currency 2 3 5 4 4" xfId="37508"/>
    <cellStyle name="Currency 2 3 5 5" xfId="8082"/>
    <cellStyle name="Currency 2 3 5 5 2" xfId="37509"/>
    <cellStyle name="Currency 2 3 5 6" xfId="3332"/>
    <cellStyle name="Currency 2 3 5 6 2" xfId="37510"/>
    <cellStyle name="Currency 2 3 5 7" xfId="10973"/>
    <cellStyle name="Currency 2 3 5 7 2" xfId="37511"/>
    <cellStyle name="Currency 2 3 5 8" xfId="16756"/>
    <cellStyle name="Currency 2 3 5 8 2" xfId="37512"/>
    <cellStyle name="Currency 2 3 5 9" xfId="37513"/>
    <cellStyle name="Currency 2 3 6" xfId="878"/>
    <cellStyle name="Currency 2 3 6 2" xfId="2584"/>
    <cellStyle name="Currency 2 3 6 2 2" xfId="10070"/>
    <cellStyle name="Currency 2 3 6 2 2 2" xfId="15852"/>
    <cellStyle name="Currency 2 3 6 2 2 2 2" xfId="37514"/>
    <cellStyle name="Currency 2 3 6 2 2 3" xfId="21635"/>
    <cellStyle name="Currency 2 3 6 2 2 3 2" xfId="37515"/>
    <cellStyle name="Currency 2 3 6 2 2 4" xfId="37516"/>
    <cellStyle name="Currency 2 3 6 2 3" xfId="7179"/>
    <cellStyle name="Currency 2 3 6 2 3 2" xfId="37517"/>
    <cellStyle name="Currency 2 3 6 2 4" xfId="12961"/>
    <cellStyle name="Currency 2 3 6 2 4 2" xfId="37518"/>
    <cellStyle name="Currency 2 3 6 2 5" xfId="18744"/>
    <cellStyle name="Currency 2 3 6 2 5 2" xfId="37519"/>
    <cellStyle name="Currency 2 3 6 2 6" xfId="37520"/>
    <cellStyle name="Currency 2 3 6 3" xfId="5476"/>
    <cellStyle name="Currency 2 3 6 3 2" xfId="14150"/>
    <cellStyle name="Currency 2 3 6 3 2 2" xfId="37521"/>
    <cellStyle name="Currency 2 3 6 3 3" xfId="19933"/>
    <cellStyle name="Currency 2 3 6 3 3 2" xfId="37522"/>
    <cellStyle name="Currency 2 3 6 3 4" xfId="37523"/>
    <cellStyle name="Currency 2 3 6 4" xfId="8368"/>
    <cellStyle name="Currency 2 3 6 4 2" xfId="37524"/>
    <cellStyle name="Currency 2 3 6 5" xfId="4287"/>
    <cellStyle name="Currency 2 3 6 5 2" xfId="37525"/>
    <cellStyle name="Currency 2 3 6 6" xfId="11259"/>
    <cellStyle name="Currency 2 3 6 6 2" xfId="37526"/>
    <cellStyle name="Currency 2 3 6 7" xfId="17042"/>
    <cellStyle name="Currency 2 3 6 7 2" xfId="37527"/>
    <cellStyle name="Currency 2 3 6 8" xfId="37528"/>
    <cellStyle name="Currency 2 3 7" xfId="2289"/>
    <cellStyle name="Currency 2 3 7 2" xfId="6884"/>
    <cellStyle name="Currency 2 3 7 2 2" xfId="15557"/>
    <cellStyle name="Currency 2 3 7 2 2 2" xfId="37529"/>
    <cellStyle name="Currency 2 3 7 2 3" xfId="21340"/>
    <cellStyle name="Currency 2 3 7 2 3 2" xfId="37530"/>
    <cellStyle name="Currency 2 3 7 2 4" xfId="37531"/>
    <cellStyle name="Currency 2 3 7 3" xfId="9775"/>
    <cellStyle name="Currency 2 3 7 3 2" xfId="37532"/>
    <cellStyle name="Currency 2 3 7 4" xfId="3992"/>
    <cellStyle name="Currency 2 3 7 4 2" xfId="37533"/>
    <cellStyle name="Currency 2 3 7 5" xfId="12666"/>
    <cellStyle name="Currency 2 3 7 5 2" xfId="37534"/>
    <cellStyle name="Currency 2 3 7 6" xfId="18449"/>
    <cellStyle name="Currency 2 3 7 6 2" xfId="37535"/>
    <cellStyle name="Currency 2 3 7 7" xfId="37536"/>
    <cellStyle name="Currency 2 3 8" xfId="1335"/>
    <cellStyle name="Currency 2 3 8 2" xfId="8821"/>
    <cellStyle name="Currency 2 3 8 2 2" xfId="14603"/>
    <cellStyle name="Currency 2 3 8 2 2 2" xfId="37537"/>
    <cellStyle name="Currency 2 3 8 2 3" xfId="20386"/>
    <cellStyle name="Currency 2 3 8 2 3 2" xfId="37538"/>
    <cellStyle name="Currency 2 3 8 2 4" xfId="37539"/>
    <cellStyle name="Currency 2 3 8 3" xfId="5930"/>
    <cellStyle name="Currency 2 3 8 3 2" xfId="37540"/>
    <cellStyle name="Currency 2 3 8 4" xfId="11712"/>
    <cellStyle name="Currency 2 3 8 4 2" xfId="37541"/>
    <cellStyle name="Currency 2 3 8 5" xfId="17495"/>
    <cellStyle name="Currency 2 3 8 5 2" xfId="37542"/>
    <cellStyle name="Currency 2 3 8 6" xfId="37543"/>
    <cellStyle name="Currency 2 3 9" xfId="5181"/>
    <cellStyle name="Currency 2 3 9 2" xfId="13855"/>
    <cellStyle name="Currency 2 3 9 2 2" xfId="37544"/>
    <cellStyle name="Currency 2 3 9 3" xfId="19638"/>
    <cellStyle name="Currency 2 3 9 3 2" xfId="37545"/>
    <cellStyle name="Currency 2 3 9 4" xfId="37546"/>
    <cellStyle name="Currency 2 4" xfId="561"/>
    <cellStyle name="Currency 2 4 10" xfId="10974"/>
    <cellStyle name="Currency 2 4 10 2" xfId="37547"/>
    <cellStyle name="Currency 2 4 11" xfId="16757"/>
    <cellStyle name="Currency 2 4 11 2" xfId="37548"/>
    <cellStyle name="Currency 2 4 12" xfId="37549"/>
    <cellStyle name="Currency 2 4 2" xfId="562"/>
    <cellStyle name="Currency 2 4 2 10" xfId="16758"/>
    <cellStyle name="Currency 2 4 2 10 2" xfId="37550"/>
    <cellStyle name="Currency 2 4 2 11" xfId="37551"/>
    <cellStyle name="Currency 2 4 2 2" xfId="563"/>
    <cellStyle name="Currency 2 4 2 2 2" xfId="2301"/>
    <cellStyle name="Currency 2 4 2 2 2 2" xfId="9787"/>
    <cellStyle name="Currency 2 4 2 2 2 2 2" xfId="15569"/>
    <cellStyle name="Currency 2 4 2 2 2 2 2 2" xfId="37552"/>
    <cellStyle name="Currency 2 4 2 2 2 2 3" xfId="21352"/>
    <cellStyle name="Currency 2 4 2 2 2 2 3 2" xfId="37553"/>
    <cellStyle name="Currency 2 4 2 2 2 2 4" xfId="37554"/>
    <cellStyle name="Currency 2 4 2 2 2 3" xfId="6896"/>
    <cellStyle name="Currency 2 4 2 2 2 3 2" xfId="37555"/>
    <cellStyle name="Currency 2 4 2 2 2 4" xfId="12678"/>
    <cellStyle name="Currency 2 4 2 2 2 4 2" xfId="37556"/>
    <cellStyle name="Currency 2 4 2 2 2 5" xfId="18461"/>
    <cellStyle name="Currency 2 4 2 2 2 5 2" xfId="37557"/>
    <cellStyle name="Currency 2 4 2 2 2 6" xfId="37558"/>
    <cellStyle name="Currency 2 4 2 2 3" xfId="5193"/>
    <cellStyle name="Currency 2 4 2 2 3 2" xfId="13867"/>
    <cellStyle name="Currency 2 4 2 2 3 2 2" xfId="37559"/>
    <cellStyle name="Currency 2 4 2 2 3 3" xfId="19650"/>
    <cellStyle name="Currency 2 4 2 2 3 3 2" xfId="37560"/>
    <cellStyle name="Currency 2 4 2 2 3 4" xfId="37561"/>
    <cellStyle name="Currency 2 4 2 2 4" xfId="8085"/>
    <cellStyle name="Currency 2 4 2 2 4 2" xfId="37562"/>
    <cellStyle name="Currency 2 4 2 2 5" xfId="4004"/>
    <cellStyle name="Currency 2 4 2 2 5 2" xfId="37563"/>
    <cellStyle name="Currency 2 4 2 2 6" xfId="10976"/>
    <cellStyle name="Currency 2 4 2 2 6 2" xfId="37564"/>
    <cellStyle name="Currency 2 4 2 2 7" xfId="16759"/>
    <cellStyle name="Currency 2 4 2 2 7 2" xfId="37565"/>
    <cellStyle name="Currency 2 4 2 2 8" xfId="37566"/>
    <cellStyle name="Currency 2 4 2 3" xfId="1138"/>
    <cellStyle name="Currency 2 4 2 3 2" xfId="2842"/>
    <cellStyle name="Currency 2 4 2 3 2 2" xfId="10328"/>
    <cellStyle name="Currency 2 4 2 3 2 2 2" xfId="16110"/>
    <cellStyle name="Currency 2 4 2 3 2 2 2 2" xfId="37567"/>
    <cellStyle name="Currency 2 4 2 3 2 2 3" xfId="21893"/>
    <cellStyle name="Currency 2 4 2 3 2 2 3 2" xfId="37568"/>
    <cellStyle name="Currency 2 4 2 3 2 2 4" xfId="37569"/>
    <cellStyle name="Currency 2 4 2 3 2 3" xfId="7437"/>
    <cellStyle name="Currency 2 4 2 3 2 3 2" xfId="37570"/>
    <cellStyle name="Currency 2 4 2 3 2 4" xfId="13219"/>
    <cellStyle name="Currency 2 4 2 3 2 4 2" xfId="37571"/>
    <cellStyle name="Currency 2 4 2 3 2 5" xfId="19002"/>
    <cellStyle name="Currency 2 4 2 3 2 5 2" xfId="37572"/>
    <cellStyle name="Currency 2 4 2 3 2 6" xfId="37573"/>
    <cellStyle name="Currency 2 4 2 3 3" xfId="5734"/>
    <cellStyle name="Currency 2 4 2 3 3 2" xfId="14408"/>
    <cellStyle name="Currency 2 4 2 3 3 2 2" xfId="37574"/>
    <cellStyle name="Currency 2 4 2 3 3 3" xfId="20191"/>
    <cellStyle name="Currency 2 4 2 3 3 3 2" xfId="37575"/>
    <cellStyle name="Currency 2 4 2 3 3 4" xfId="37576"/>
    <cellStyle name="Currency 2 4 2 3 4" xfId="8626"/>
    <cellStyle name="Currency 2 4 2 3 4 2" xfId="37577"/>
    <cellStyle name="Currency 2 4 2 3 5" xfId="4545"/>
    <cellStyle name="Currency 2 4 2 3 5 2" xfId="37578"/>
    <cellStyle name="Currency 2 4 2 3 6" xfId="11517"/>
    <cellStyle name="Currency 2 4 2 3 6 2" xfId="37579"/>
    <cellStyle name="Currency 2 4 2 3 7" xfId="17300"/>
    <cellStyle name="Currency 2 4 2 3 7 2" xfId="37580"/>
    <cellStyle name="Currency 2 4 2 3 8" xfId="37581"/>
    <cellStyle name="Currency 2 4 2 4" xfId="2300"/>
    <cellStyle name="Currency 2 4 2 4 2" xfId="6895"/>
    <cellStyle name="Currency 2 4 2 4 2 2" xfId="15568"/>
    <cellStyle name="Currency 2 4 2 4 2 2 2" xfId="37582"/>
    <cellStyle name="Currency 2 4 2 4 2 3" xfId="21351"/>
    <cellStyle name="Currency 2 4 2 4 2 3 2" xfId="37583"/>
    <cellStyle name="Currency 2 4 2 4 2 4" xfId="37584"/>
    <cellStyle name="Currency 2 4 2 4 3" xfId="9786"/>
    <cellStyle name="Currency 2 4 2 4 3 2" xfId="37585"/>
    <cellStyle name="Currency 2 4 2 4 4" xfId="4003"/>
    <cellStyle name="Currency 2 4 2 4 4 2" xfId="37586"/>
    <cellStyle name="Currency 2 4 2 4 5" xfId="12677"/>
    <cellStyle name="Currency 2 4 2 4 5 2" xfId="37587"/>
    <cellStyle name="Currency 2 4 2 4 6" xfId="18460"/>
    <cellStyle name="Currency 2 4 2 4 6 2" xfId="37588"/>
    <cellStyle name="Currency 2 4 2 4 7" xfId="37589"/>
    <cellStyle name="Currency 2 4 2 5" xfId="1635"/>
    <cellStyle name="Currency 2 4 2 5 2" xfId="9121"/>
    <cellStyle name="Currency 2 4 2 5 2 2" xfId="14903"/>
    <cellStyle name="Currency 2 4 2 5 2 2 2" xfId="37590"/>
    <cellStyle name="Currency 2 4 2 5 2 3" xfId="20686"/>
    <cellStyle name="Currency 2 4 2 5 2 3 2" xfId="37591"/>
    <cellStyle name="Currency 2 4 2 5 2 4" xfId="37592"/>
    <cellStyle name="Currency 2 4 2 5 3" xfId="6230"/>
    <cellStyle name="Currency 2 4 2 5 3 2" xfId="37593"/>
    <cellStyle name="Currency 2 4 2 5 4" xfId="12012"/>
    <cellStyle name="Currency 2 4 2 5 4 2" xfId="37594"/>
    <cellStyle name="Currency 2 4 2 5 5" xfId="17795"/>
    <cellStyle name="Currency 2 4 2 5 5 2" xfId="37595"/>
    <cellStyle name="Currency 2 4 2 5 6" xfId="37596"/>
    <cellStyle name="Currency 2 4 2 6" xfId="5192"/>
    <cellStyle name="Currency 2 4 2 6 2" xfId="13866"/>
    <cellStyle name="Currency 2 4 2 6 2 2" xfId="37597"/>
    <cellStyle name="Currency 2 4 2 6 3" xfId="19649"/>
    <cellStyle name="Currency 2 4 2 6 3 2" xfId="37598"/>
    <cellStyle name="Currency 2 4 2 6 4" xfId="37599"/>
    <cellStyle name="Currency 2 4 2 7" xfId="8084"/>
    <cellStyle name="Currency 2 4 2 7 2" xfId="37600"/>
    <cellStyle name="Currency 2 4 2 8" xfId="3338"/>
    <cellStyle name="Currency 2 4 2 8 2" xfId="37601"/>
    <cellStyle name="Currency 2 4 2 9" xfId="10975"/>
    <cellStyle name="Currency 2 4 2 9 2" xfId="37602"/>
    <cellStyle name="Currency 2 4 3" xfId="564"/>
    <cellStyle name="Currency 2 4 3 2" xfId="2302"/>
    <cellStyle name="Currency 2 4 3 2 2" xfId="9788"/>
    <cellStyle name="Currency 2 4 3 2 2 2" xfId="15570"/>
    <cellStyle name="Currency 2 4 3 2 2 2 2" xfId="37603"/>
    <cellStyle name="Currency 2 4 3 2 2 3" xfId="21353"/>
    <cellStyle name="Currency 2 4 3 2 2 3 2" xfId="37604"/>
    <cellStyle name="Currency 2 4 3 2 2 4" xfId="37605"/>
    <cellStyle name="Currency 2 4 3 2 3" xfId="6897"/>
    <cellStyle name="Currency 2 4 3 2 3 2" xfId="37606"/>
    <cellStyle name="Currency 2 4 3 2 4" xfId="12679"/>
    <cellStyle name="Currency 2 4 3 2 4 2" xfId="37607"/>
    <cellStyle name="Currency 2 4 3 2 5" xfId="18462"/>
    <cellStyle name="Currency 2 4 3 2 5 2" xfId="37608"/>
    <cellStyle name="Currency 2 4 3 2 6" xfId="37609"/>
    <cellStyle name="Currency 2 4 3 3" xfId="5194"/>
    <cellStyle name="Currency 2 4 3 3 2" xfId="13868"/>
    <cellStyle name="Currency 2 4 3 3 2 2" xfId="37610"/>
    <cellStyle name="Currency 2 4 3 3 3" xfId="19651"/>
    <cellStyle name="Currency 2 4 3 3 3 2" xfId="37611"/>
    <cellStyle name="Currency 2 4 3 3 4" xfId="37612"/>
    <cellStyle name="Currency 2 4 3 4" xfId="8086"/>
    <cellStyle name="Currency 2 4 3 4 2" xfId="37613"/>
    <cellStyle name="Currency 2 4 3 5" xfId="4005"/>
    <cellStyle name="Currency 2 4 3 5 2" xfId="37614"/>
    <cellStyle name="Currency 2 4 3 6" xfId="10977"/>
    <cellStyle name="Currency 2 4 3 6 2" xfId="37615"/>
    <cellStyle name="Currency 2 4 3 7" xfId="16760"/>
    <cellStyle name="Currency 2 4 3 7 2" xfId="37616"/>
    <cellStyle name="Currency 2 4 3 8" xfId="37617"/>
    <cellStyle name="Currency 2 4 4" xfId="1137"/>
    <cellStyle name="Currency 2 4 4 2" xfId="2841"/>
    <cellStyle name="Currency 2 4 4 2 2" xfId="10327"/>
    <cellStyle name="Currency 2 4 4 2 2 2" xfId="16109"/>
    <cellStyle name="Currency 2 4 4 2 2 2 2" xfId="37618"/>
    <cellStyle name="Currency 2 4 4 2 2 3" xfId="21892"/>
    <cellStyle name="Currency 2 4 4 2 2 3 2" xfId="37619"/>
    <cellStyle name="Currency 2 4 4 2 2 4" xfId="37620"/>
    <cellStyle name="Currency 2 4 4 2 3" xfId="7436"/>
    <cellStyle name="Currency 2 4 4 2 3 2" xfId="37621"/>
    <cellStyle name="Currency 2 4 4 2 4" xfId="13218"/>
    <cellStyle name="Currency 2 4 4 2 4 2" xfId="37622"/>
    <cellStyle name="Currency 2 4 4 2 5" xfId="19001"/>
    <cellStyle name="Currency 2 4 4 2 5 2" xfId="37623"/>
    <cellStyle name="Currency 2 4 4 2 6" xfId="37624"/>
    <cellStyle name="Currency 2 4 4 3" xfId="5733"/>
    <cellStyle name="Currency 2 4 4 3 2" xfId="14407"/>
    <cellStyle name="Currency 2 4 4 3 2 2" xfId="37625"/>
    <cellStyle name="Currency 2 4 4 3 3" xfId="20190"/>
    <cellStyle name="Currency 2 4 4 3 3 2" xfId="37626"/>
    <cellStyle name="Currency 2 4 4 3 4" xfId="37627"/>
    <cellStyle name="Currency 2 4 4 4" xfId="8625"/>
    <cellStyle name="Currency 2 4 4 4 2" xfId="37628"/>
    <cellStyle name="Currency 2 4 4 5" xfId="4544"/>
    <cellStyle name="Currency 2 4 4 5 2" xfId="37629"/>
    <cellStyle name="Currency 2 4 4 6" xfId="11516"/>
    <cellStyle name="Currency 2 4 4 6 2" xfId="37630"/>
    <cellStyle name="Currency 2 4 4 7" xfId="17299"/>
    <cellStyle name="Currency 2 4 4 7 2" xfId="37631"/>
    <cellStyle name="Currency 2 4 4 8" xfId="37632"/>
    <cellStyle name="Currency 2 4 5" xfId="2299"/>
    <cellStyle name="Currency 2 4 5 2" xfId="6894"/>
    <cellStyle name="Currency 2 4 5 2 2" xfId="15567"/>
    <cellStyle name="Currency 2 4 5 2 2 2" xfId="37633"/>
    <cellStyle name="Currency 2 4 5 2 3" xfId="21350"/>
    <cellStyle name="Currency 2 4 5 2 3 2" xfId="37634"/>
    <cellStyle name="Currency 2 4 5 2 4" xfId="37635"/>
    <cellStyle name="Currency 2 4 5 3" xfId="9785"/>
    <cellStyle name="Currency 2 4 5 3 2" xfId="37636"/>
    <cellStyle name="Currency 2 4 5 4" xfId="4002"/>
    <cellStyle name="Currency 2 4 5 4 2" xfId="37637"/>
    <cellStyle name="Currency 2 4 5 5" xfId="12676"/>
    <cellStyle name="Currency 2 4 5 5 2" xfId="37638"/>
    <cellStyle name="Currency 2 4 5 6" xfId="18459"/>
    <cellStyle name="Currency 2 4 5 6 2" xfId="37639"/>
    <cellStyle name="Currency 2 4 5 7" xfId="37640"/>
    <cellStyle name="Currency 2 4 6" xfId="1634"/>
    <cellStyle name="Currency 2 4 6 2" xfId="9120"/>
    <cellStyle name="Currency 2 4 6 2 2" xfId="14902"/>
    <cellStyle name="Currency 2 4 6 2 2 2" xfId="37641"/>
    <cellStyle name="Currency 2 4 6 2 3" xfId="20685"/>
    <cellStyle name="Currency 2 4 6 2 3 2" xfId="37642"/>
    <cellStyle name="Currency 2 4 6 2 4" xfId="37643"/>
    <cellStyle name="Currency 2 4 6 3" xfId="6229"/>
    <cellStyle name="Currency 2 4 6 3 2" xfId="37644"/>
    <cellStyle name="Currency 2 4 6 4" xfId="12011"/>
    <cellStyle name="Currency 2 4 6 4 2" xfId="37645"/>
    <cellStyle name="Currency 2 4 6 5" xfId="17794"/>
    <cellStyle name="Currency 2 4 6 5 2" xfId="37646"/>
    <cellStyle name="Currency 2 4 6 6" xfId="37647"/>
    <cellStyle name="Currency 2 4 7" xfId="5191"/>
    <cellStyle name="Currency 2 4 7 2" xfId="13865"/>
    <cellStyle name="Currency 2 4 7 2 2" xfId="37648"/>
    <cellStyle name="Currency 2 4 7 3" xfId="19648"/>
    <cellStyle name="Currency 2 4 7 3 2" xfId="37649"/>
    <cellStyle name="Currency 2 4 7 4" xfId="37650"/>
    <cellStyle name="Currency 2 4 8" xfId="8083"/>
    <cellStyle name="Currency 2 4 8 2" xfId="37651"/>
    <cellStyle name="Currency 2 4 9" xfId="3337"/>
    <cellStyle name="Currency 2 4 9 2" xfId="37652"/>
    <cellStyle name="Currency 2 5" xfId="565"/>
    <cellStyle name="Currency 2 5 10" xfId="16761"/>
    <cellStyle name="Currency 2 5 10 2" xfId="37653"/>
    <cellStyle name="Currency 2 5 11" xfId="37654"/>
    <cellStyle name="Currency 2 5 2" xfId="566"/>
    <cellStyle name="Currency 2 5 2 2" xfId="2304"/>
    <cellStyle name="Currency 2 5 2 2 2" xfId="9790"/>
    <cellStyle name="Currency 2 5 2 2 2 2" xfId="15572"/>
    <cellStyle name="Currency 2 5 2 2 2 2 2" xfId="37655"/>
    <cellStyle name="Currency 2 5 2 2 2 3" xfId="21355"/>
    <cellStyle name="Currency 2 5 2 2 2 3 2" xfId="37656"/>
    <cellStyle name="Currency 2 5 2 2 2 4" xfId="37657"/>
    <cellStyle name="Currency 2 5 2 2 3" xfId="6899"/>
    <cellStyle name="Currency 2 5 2 2 3 2" xfId="37658"/>
    <cellStyle name="Currency 2 5 2 2 4" xfId="12681"/>
    <cellStyle name="Currency 2 5 2 2 4 2" xfId="37659"/>
    <cellStyle name="Currency 2 5 2 2 5" xfId="18464"/>
    <cellStyle name="Currency 2 5 2 2 5 2" xfId="37660"/>
    <cellStyle name="Currency 2 5 2 2 6" xfId="37661"/>
    <cellStyle name="Currency 2 5 2 3" xfId="5196"/>
    <cellStyle name="Currency 2 5 2 3 2" xfId="13870"/>
    <cellStyle name="Currency 2 5 2 3 2 2" xfId="37662"/>
    <cellStyle name="Currency 2 5 2 3 3" xfId="19653"/>
    <cellStyle name="Currency 2 5 2 3 3 2" xfId="37663"/>
    <cellStyle name="Currency 2 5 2 3 4" xfId="37664"/>
    <cellStyle name="Currency 2 5 2 4" xfId="8088"/>
    <cellStyle name="Currency 2 5 2 4 2" xfId="37665"/>
    <cellStyle name="Currency 2 5 2 5" xfId="4007"/>
    <cellStyle name="Currency 2 5 2 5 2" xfId="37666"/>
    <cellStyle name="Currency 2 5 2 6" xfId="10979"/>
    <cellStyle name="Currency 2 5 2 6 2" xfId="37667"/>
    <cellStyle name="Currency 2 5 2 7" xfId="16762"/>
    <cellStyle name="Currency 2 5 2 7 2" xfId="37668"/>
    <cellStyle name="Currency 2 5 2 8" xfId="37669"/>
    <cellStyle name="Currency 2 5 3" xfId="1139"/>
    <cellStyle name="Currency 2 5 3 2" xfId="2843"/>
    <cellStyle name="Currency 2 5 3 2 2" xfId="10329"/>
    <cellStyle name="Currency 2 5 3 2 2 2" xfId="16111"/>
    <cellStyle name="Currency 2 5 3 2 2 2 2" xfId="37670"/>
    <cellStyle name="Currency 2 5 3 2 2 3" xfId="21894"/>
    <cellStyle name="Currency 2 5 3 2 2 3 2" xfId="37671"/>
    <cellStyle name="Currency 2 5 3 2 2 4" xfId="37672"/>
    <cellStyle name="Currency 2 5 3 2 3" xfId="7438"/>
    <cellStyle name="Currency 2 5 3 2 3 2" xfId="37673"/>
    <cellStyle name="Currency 2 5 3 2 4" xfId="13220"/>
    <cellStyle name="Currency 2 5 3 2 4 2" xfId="37674"/>
    <cellStyle name="Currency 2 5 3 2 5" xfId="19003"/>
    <cellStyle name="Currency 2 5 3 2 5 2" xfId="37675"/>
    <cellStyle name="Currency 2 5 3 2 6" xfId="37676"/>
    <cellStyle name="Currency 2 5 3 3" xfId="5735"/>
    <cellStyle name="Currency 2 5 3 3 2" xfId="14409"/>
    <cellStyle name="Currency 2 5 3 3 2 2" xfId="37677"/>
    <cellStyle name="Currency 2 5 3 3 3" xfId="20192"/>
    <cellStyle name="Currency 2 5 3 3 3 2" xfId="37678"/>
    <cellStyle name="Currency 2 5 3 3 4" xfId="37679"/>
    <cellStyle name="Currency 2 5 3 4" xfId="8627"/>
    <cellStyle name="Currency 2 5 3 4 2" xfId="37680"/>
    <cellStyle name="Currency 2 5 3 5" xfId="4546"/>
    <cellStyle name="Currency 2 5 3 5 2" xfId="37681"/>
    <cellStyle name="Currency 2 5 3 6" xfId="11518"/>
    <cellStyle name="Currency 2 5 3 6 2" xfId="37682"/>
    <cellStyle name="Currency 2 5 3 7" xfId="17301"/>
    <cellStyle name="Currency 2 5 3 7 2" xfId="37683"/>
    <cellStyle name="Currency 2 5 3 8" xfId="37684"/>
    <cellStyle name="Currency 2 5 4" xfId="2303"/>
    <cellStyle name="Currency 2 5 4 2" xfId="6898"/>
    <cellStyle name="Currency 2 5 4 2 2" xfId="15571"/>
    <cellStyle name="Currency 2 5 4 2 2 2" xfId="37685"/>
    <cellStyle name="Currency 2 5 4 2 3" xfId="21354"/>
    <cellStyle name="Currency 2 5 4 2 3 2" xfId="37686"/>
    <cellStyle name="Currency 2 5 4 2 4" xfId="37687"/>
    <cellStyle name="Currency 2 5 4 3" xfId="9789"/>
    <cellStyle name="Currency 2 5 4 3 2" xfId="37688"/>
    <cellStyle name="Currency 2 5 4 4" xfId="4006"/>
    <cellStyle name="Currency 2 5 4 4 2" xfId="37689"/>
    <cellStyle name="Currency 2 5 4 5" xfId="12680"/>
    <cellStyle name="Currency 2 5 4 5 2" xfId="37690"/>
    <cellStyle name="Currency 2 5 4 6" xfId="18463"/>
    <cellStyle name="Currency 2 5 4 6 2" xfId="37691"/>
    <cellStyle name="Currency 2 5 4 7" xfId="37692"/>
    <cellStyle name="Currency 2 5 5" xfId="1636"/>
    <cellStyle name="Currency 2 5 5 2" xfId="9122"/>
    <cellStyle name="Currency 2 5 5 2 2" xfId="14904"/>
    <cellStyle name="Currency 2 5 5 2 2 2" xfId="37693"/>
    <cellStyle name="Currency 2 5 5 2 3" xfId="20687"/>
    <cellStyle name="Currency 2 5 5 2 3 2" xfId="37694"/>
    <cellStyle name="Currency 2 5 5 2 4" xfId="37695"/>
    <cellStyle name="Currency 2 5 5 3" xfId="6231"/>
    <cellStyle name="Currency 2 5 5 3 2" xfId="37696"/>
    <cellStyle name="Currency 2 5 5 4" xfId="12013"/>
    <cellStyle name="Currency 2 5 5 4 2" xfId="37697"/>
    <cellStyle name="Currency 2 5 5 5" xfId="17796"/>
    <cellStyle name="Currency 2 5 5 5 2" xfId="37698"/>
    <cellStyle name="Currency 2 5 5 6" xfId="37699"/>
    <cellStyle name="Currency 2 5 6" xfId="5195"/>
    <cellStyle name="Currency 2 5 6 2" xfId="13869"/>
    <cellStyle name="Currency 2 5 6 2 2" xfId="37700"/>
    <cellStyle name="Currency 2 5 6 3" xfId="19652"/>
    <cellStyle name="Currency 2 5 6 3 2" xfId="37701"/>
    <cellStyle name="Currency 2 5 6 4" xfId="37702"/>
    <cellStyle name="Currency 2 5 7" xfId="8087"/>
    <cellStyle name="Currency 2 5 7 2" xfId="37703"/>
    <cellStyle name="Currency 2 5 8" xfId="3339"/>
    <cellStyle name="Currency 2 5 8 2" xfId="37704"/>
    <cellStyle name="Currency 2 5 9" xfId="10978"/>
    <cellStyle name="Currency 2 5 9 2" xfId="37705"/>
    <cellStyle name="Currency 2 6" xfId="567"/>
    <cellStyle name="Currency 2 6 10" xfId="16763"/>
    <cellStyle name="Currency 2 6 10 2" xfId="37706"/>
    <cellStyle name="Currency 2 6 11" xfId="37707"/>
    <cellStyle name="Currency 2 6 2" xfId="568"/>
    <cellStyle name="Currency 2 6 2 2" xfId="2306"/>
    <cellStyle name="Currency 2 6 2 2 2" xfId="9792"/>
    <cellStyle name="Currency 2 6 2 2 2 2" xfId="15574"/>
    <cellStyle name="Currency 2 6 2 2 2 2 2" xfId="37708"/>
    <cellStyle name="Currency 2 6 2 2 2 3" xfId="21357"/>
    <cellStyle name="Currency 2 6 2 2 2 3 2" xfId="37709"/>
    <cellStyle name="Currency 2 6 2 2 2 4" xfId="37710"/>
    <cellStyle name="Currency 2 6 2 2 3" xfId="6901"/>
    <cellStyle name="Currency 2 6 2 2 3 2" xfId="37711"/>
    <cellStyle name="Currency 2 6 2 2 4" xfId="12683"/>
    <cellStyle name="Currency 2 6 2 2 4 2" xfId="37712"/>
    <cellStyle name="Currency 2 6 2 2 5" xfId="18466"/>
    <cellStyle name="Currency 2 6 2 2 5 2" xfId="37713"/>
    <cellStyle name="Currency 2 6 2 2 6" xfId="37714"/>
    <cellStyle name="Currency 2 6 2 3" xfId="5198"/>
    <cellStyle name="Currency 2 6 2 3 2" xfId="13872"/>
    <cellStyle name="Currency 2 6 2 3 2 2" xfId="37715"/>
    <cellStyle name="Currency 2 6 2 3 3" xfId="19655"/>
    <cellStyle name="Currency 2 6 2 3 3 2" xfId="37716"/>
    <cellStyle name="Currency 2 6 2 3 4" xfId="37717"/>
    <cellStyle name="Currency 2 6 2 4" xfId="8090"/>
    <cellStyle name="Currency 2 6 2 4 2" xfId="37718"/>
    <cellStyle name="Currency 2 6 2 5" xfId="4009"/>
    <cellStyle name="Currency 2 6 2 5 2" xfId="37719"/>
    <cellStyle name="Currency 2 6 2 6" xfId="10981"/>
    <cellStyle name="Currency 2 6 2 6 2" xfId="37720"/>
    <cellStyle name="Currency 2 6 2 7" xfId="16764"/>
    <cellStyle name="Currency 2 6 2 7 2" xfId="37721"/>
    <cellStyle name="Currency 2 6 2 8" xfId="37722"/>
    <cellStyle name="Currency 2 6 3" xfId="1140"/>
    <cellStyle name="Currency 2 6 3 2" xfId="2844"/>
    <cellStyle name="Currency 2 6 3 2 2" xfId="10330"/>
    <cellStyle name="Currency 2 6 3 2 2 2" xfId="16112"/>
    <cellStyle name="Currency 2 6 3 2 2 2 2" xfId="37723"/>
    <cellStyle name="Currency 2 6 3 2 2 3" xfId="21895"/>
    <cellStyle name="Currency 2 6 3 2 2 3 2" xfId="37724"/>
    <cellStyle name="Currency 2 6 3 2 2 4" xfId="37725"/>
    <cellStyle name="Currency 2 6 3 2 3" xfId="7439"/>
    <cellStyle name="Currency 2 6 3 2 3 2" xfId="37726"/>
    <cellStyle name="Currency 2 6 3 2 4" xfId="13221"/>
    <cellStyle name="Currency 2 6 3 2 4 2" xfId="37727"/>
    <cellStyle name="Currency 2 6 3 2 5" xfId="19004"/>
    <cellStyle name="Currency 2 6 3 2 5 2" xfId="37728"/>
    <cellStyle name="Currency 2 6 3 2 6" xfId="37729"/>
    <cellStyle name="Currency 2 6 3 3" xfId="5736"/>
    <cellStyle name="Currency 2 6 3 3 2" xfId="14410"/>
    <cellStyle name="Currency 2 6 3 3 2 2" xfId="37730"/>
    <cellStyle name="Currency 2 6 3 3 3" xfId="20193"/>
    <cellStyle name="Currency 2 6 3 3 3 2" xfId="37731"/>
    <cellStyle name="Currency 2 6 3 3 4" xfId="37732"/>
    <cellStyle name="Currency 2 6 3 4" xfId="8628"/>
    <cellStyle name="Currency 2 6 3 4 2" xfId="37733"/>
    <cellStyle name="Currency 2 6 3 5" xfId="4547"/>
    <cellStyle name="Currency 2 6 3 5 2" xfId="37734"/>
    <cellStyle name="Currency 2 6 3 6" xfId="11519"/>
    <cellStyle name="Currency 2 6 3 6 2" xfId="37735"/>
    <cellStyle name="Currency 2 6 3 7" xfId="17302"/>
    <cellStyle name="Currency 2 6 3 7 2" xfId="37736"/>
    <cellStyle name="Currency 2 6 3 8" xfId="37737"/>
    <cellStyle name="Currency 2 6 4" xfId="2305"/>
    <cellStyle name="Currency 2 6 4 2" xfId="6900"/>
    <cellStyle name="Currency 2 6 4 2 2" xfId="15573"/>
    <cellStyle name="Currency 2 6 4 2 2 2" xfId="37738"/>
    <cellStyle name="Currency 2 6 4 2 3" xfId="21356"/>
    <cellStyle name="Currency 2 6 4 2 3 2" xfId="37739"/>
    <cellStyle name="Currency 2 6 4 2 4" xfId="37740"/>
    <cellStyle name="Currency 2 6 4 3" xfId="9791"/>
    <cellStyle name="Currency 2 6 4 3 2" xfId="37741"/>
    <cellStyle name="Currency 2 6 4 4" xfId="4008"/>
    <cellStyle name="Currency 2 6 4 4 2" xfId="37742"/>
    <cellStyle name="Currency 2 6 4 5" xfId="12682"/>
    <cellStyle name="Currency 2 6 4 5 2" xfId="37743"/>
    <cellStyle name="Currency 2 6 4 6" xfId="18465"/>
    <cellStyle name="Currency 2 6 4 6 2" xfId="37744"/>
    <cellStyle name="Currency 2 6 4 7" xfId="37745"/>
    <cellStyle name="Currency 2 6 5" xfId="1637"/>
    <cellStyle name="Currency 2 6 5 2" xfId="9123"/>
    <cellStyle name="Currency 2 6 5 2 2" xfId="14905"/>
    <cellStyle name="Currency 2 6 5 2 2 2" xfId="37746"/>
    <cellStyle name="Currency 2 6 5 2 3" xfId="20688"/>
    <cellStyle name="Currency 2 6 5 2 3 2" xfId="37747"/>
    <cellStyle name="Currency 2 6 5 2 4" xfId="37748"/>
    <cellStyle name="Currency 2 6 5 3" xfId="6232"/>
    <cellStyle name="Currency 2 6 5 3 2" xfId="37749"/>
    <cellStyle name="Currency 2 6 5 4" xfId="12014"/>
    <cellStyle name="Currency 2 6 5 4 2" xfId="37750"/>
    <cellStyle name="Currency 2 6 5 5" xfId="17797"/>
    <cellStyle name="Currency 2 6 5 5 2" xfId="37751"/>
    <cellStyle name="Currency 2 6 5 6" xfId="37752"/>
    <cellStyle name="Currency 2 6 6" xfId="5197"/>
    <cellStyle name="Currency 2 6 6 2" xfId="13871"/>
    <cellStyle name="Currency 2 6 6 2 2" xfId="37753"/>
    <cellStyle name="Currency 2 6 6 3" xfId="19654"/>
    <cellStyle name="Currency 2 6 6 3 2" xfId="37754"/>
    <cellStyle name="Currency 2 6 6 4" xfId="37755"/>
    <cellStyle name="Currency 2 6 7" xfId="8089"/>
    <cellStyle name="Currency 2 6 7 2" xfId="37756"/>
    <cellStyle name="Currency 2 6 8" xfId="3340"/>
    <cellStyle name="Currency 2 6 8 2" xfId="37757"/>
    <cellStyle name="Currency 2 6 9" xfId="10980"/>
    <cellStyle name="Currency 2 6 9 2" xfId="37758"/>
    <cellStyle name="Currency 2 7" xfId="569"/>
    <cellStyle name="Currency 2 7 2" xfId="2307"/>
    <cellStyle name="Currency 2 7 2 2" xfId="6902"/>
    <cellStyle name="Currency 2 7 2 2 2" xfId="15575"/>
    <cellStyle name="Currency 2 7 2 2 2 2" xfId="37759"/>
    <cellStyle name="Currency 2 7 2 2 3" xfId="21358"/>
    <cellStyle name="Currency 2 7 2 2 3 2" xfId="37760"/>
    <cellStyle name="Currency 2 7 2 2 4" xfId="37761"/>
    <cellStyle name="Currency 2 7 2 3" xfId="9793"/>
    <cellStyle name="Currency 2 7 2 3 2" xfId="37762"/>
    <cellStyle name="Currency 2 7 2 4" xfId="4010"/>
    <cellStyle name="Currency 2 7 2 4 2" xfId="37763"/>
    <cellStyle name="Currency 2 7 2 5" xfId="12684"/>
    <cellStyle name="Currency 2 7 2 5 2" xfId="37764"/>
    <cellStyle name="Currency 2 7 2 6" xfId="18467"/>
    <cellStyle name="Currency 2 7 2 6 2" xfId="37765"/>
    <cellStyle name="Currency 2 7 2 7" xfId="37766"/>
    <cellStyle name="Currency 2 7 3" xfId="1357"/>
    <cellStyle name="Currency 2 7 3 2" xfId="8843"/>
    <cellStyle name="Currency 2 7 3 2 2" xfId="14625"/>
    <cellStyle name="Currency 2 7 3 2 2 2" xfId="37767"/>
    <cellStyle name="Currency 2 7 3 2 3" xfId="20408"/>
    <cellStyle name="Currency 2 7 3 2 3 2" xfId="37768"/>
    <cellStyle name="Currency 2 7 3 2 4" xfId="37769"/>
    <cellStyle name="Currency 2 7 3 3" xfId="5952"/>
    <cellStyle name="Currency 2 7 3 3 2" xfId="37770"/>
    <cellStyle name="Currency 2 7 3 4" xfId="11734"/>
    <cellStyle name="Currency 2 7 3 4 2" xfId="37771"/>
    <cellStyle name="Currency 2 7 3 5" xfId="17517"/>
    <cellStyle name="Currency 2 7 3 5 2" xfId="37772"/>
    <cellStyle name="Currency 2 7 3 6" xfId="37773"/>
    <cellStyle name="Currency 2 7 4" xfId="5199"/>
    <cellStyle name="Currency 2 7 4 2" xfId="13873"/>
    <cellStyle name="Currency 2 7 4 2 2" xfId="37774"/>
    <cellStyle name="Currency 2 7 4 3" xfId="19656"/>
    <cellStyle name="Currency 2 7 4 3 2" xfId="37775"/>
    <cellStyle name="Currency 2 7 4 4" xfId="37776"/>
    <cellStyle name="Currency 2 7 5" xfId="8091"/>
    <cellStyle name="Currency 2 7 5 2" xfId="37777"/>
    <cellStyle name="Currency 2 7 6" xfId="3060"/>
    <cellStyle name="Currency 2 7 6 2" xfId="37778"/>
    <cellStyle name="Currency 2 7 7" xfId="10982"/>
    <cellStyle name="Currency 2 7 7 2" xfId="37779"/>
    <cellStyle name="Currency 2 7 8" xfId="16765"/>
    <cellStyle name="Currency 2 7 8 2" xfId="37780"/>
    <cellStyle name="Currency 2 7 9" xfId="37781"/>
    <cellStyle name="Currency 2 8" xfId="791"/>
    <cellStyle name="Currency 2 8 2" xfId="2527"/>
    <cellStyle name="Currency 2 8 2 2" xfId="10013"/>
    <cellStyle name="Currency 2 8 2 2 2" xfId="15795"/>
    <cellStyle name="Currency 2 8 2 2 2 2" xfId="37782"/>
    <cellStyle name="Currency 2 8 2 2 3" xfId="21578"/>
    <cellStyle name="Currency 2 8 2 2 3 2" xfId="37783"/>
    <cellStyle name="Currency 2 8 2 2 4" xfId="37784"/>
    <cellStyle name="Currency 2 8 2 3" xfId="7122"/>
    <cellStyle name="Currency 2 8 2 3 2" xfId="37785"/>
    <cellStyle name="Currency 2 8 2 4" xfId="12904"/>
    <cellStyle name="Currency 2 8 2 4 2" xfId="37786"/>
    <cellStyle name="Currency 2 8 2 5" xfId="18687"/>
    <cellStyle name="Currency 2 8 2 5 2" xfId="37787"/>
    <cellStyle name="Currency 2 8 2 6" xfId="37788"/>
    <cellStyle name="Currency 2 8 3" xfId="5419"/>
    <cellStyle name="Currency 2 8 3 2" xfId="14093"/>
    <cellStyle name="Currency 2 8 3 2 2" xfId="37789"/>
    <cellStyle name="Currency 2 8 3 3" xfId="19876"/>
    <cellStyle name="Currency 2 8 3 3 2" xfId="37790"/>
    <cellStyle name="Currency 2 8 3 4" xfId="37791"/>
    <cellStyle name="Currency 2 8 4" xfId="8311"/>
    <cellStyle name="Currency 2 8 4 2" xfId="37792"/>
    <cellStyle name="Currency 2 8 5" xfId="4230"/>
    <cellStyle name="Currency 2 8 5 2" xfId="37793"/>
    <cellStyle name="Currency 2 8 6" xfId="11202"/>
    <cellStyle name="Currency 2 8 6 2" xfId="37794"/>
    <cellStyle name="Currency 2 8 7" xfId="16985"/>
    <cellStyle name="Currency 2 8 7 2" xfId="37795"/>
    <cellStyle name="Currency 2 8 8" xfId="37796"/>
    <cellStyle name="Currency 2 8 9" xfId="37797"/>
    <cellStyle name="Currency 2 9" xfId="840"/>
    <cellStyle name="Currency 2 9 2" xfId="2546"/>
    <cellStyle name="Currency 2 9 2 2" xfId="10032"/>
    <cellStyle name="Currency 2 9 2 2 2" xfId="15814"/>
    <cellStyle name="Currency 2 9 2 2 2 2" xfId="37798"/>
    <cellStyle name="Currency 2 9 2 2 3" xfId="21597"/>
    <cellStyle name="Currency 2 9 2 2 3 2" xfId="37799"/>
    <cellStyle name="Currency 2 9 2 2 4" xfId="37800"/>
    <cellStyle name="Currency 2 9 2 3" xfId="7141"/>
    <cellStyle name="Currency 2 9 2 3 2" xfId="37801"/>
    <cellStyle name="Currency 2 9 2 4" xfId="12923"/>
    <cellStyle name="Currency 2 9 2 4 2" xfId="37802"/>
    <cellStyle name="Currency 2 9 2 5" xfId="18706"/>
    <cellStyle name="Currency 2 9 2 5 2" xfId="37803"/>
    <cellStyle name="Currency 2 9 2 6" xfId="37804"/>
    <cellStyle name="Currency 2 9 3" xfId="5438"/>
    <cellStyle name="Currency 2 9 3 2" xfId="14112"/>
    <cellStyle name="Currency 2 9 3 2 2" xfId="37805"/>
    <cellStyle name="Currency 2 9 3 3" xfId="19895"/>
    <cellStyle name="Currency 2 9 3 3 2" xfId="37806"/>
    <cellStyle name="Currency 2 9 3 4" xfId="37807"/>
    <cellStyle name="Currency 2 9 4" xfId="8330"/>
    <cellStyle name="Currency 2 9 4 2" xfId="37808"/>
    <cellStyle name="Currency 2 9 5" xfId="4249"/>
    <cellStyle name="Currency 2 9 5 2" xfId="37809"/>
    <cellStyle name="Currency 2 9 6" xfId="11221"/>
    <cellStyle name="Currency 2 9 6 2" xfId="37810"/>
    <cellStyle name="Currency 2 9 7" xfId="17004"/>
    <cellStyle name="Currency 2 9 7 2" xfId="37811"/>
    <cellStyle name="Currency 2 9 8" xfId="37812"/>
    <cellStyle name="Currency 3" xfId="570"/>
    <cellStyle name="Currency 4" xfId="571"/>
    <cellStyle name="Currency 4 10" xfId="8092"/>
    <cellStyle name="Currency 4 10 2" xfId="37813"/>
    <cellStyle name="Currency 4 11" xfId="3058"/>
    <cellStyle name="Currency 4 11 2" xfId="37814"/>
    <cellStyle name="Currency 4 12" xfId="10983"/>
    <cellStyle name="Currency 4 12 2" xfId="37815"/>
    <cellStyle name="Currency 4 13" xfId="16766"/>
    <cellStyle name="Currency 4 13 2" xfId="37816"/>
    <cellStyle name="Currency 4 14" xfId="37817"/>
    <cellStyle name="Currency 4 2" xfId="572"/>
    <cellStyle name="Currency 4 2 10" xfId="10984"/>
    <cellStyle name="Currency 4 2 10 2" xfId="37818"/>
    <cellStyle name="Currency 4 2 11" xfId="16767"/>
    <cellStyle name="Currency 4 2 11 2" xfId="37819"/>
    <cellStyle name="Currency 4 2 12" xfId="37820"/>
    <cellStyle name="Currency 4 2 2" xfId="573"/>
    <cellStyle name="Currency 4 2 2 10" xfId="16768"/>
    <cellStyle name="Currency 4 2 2 10 2" xfId="37821"/>
    <cellStyle name="Currency 4 2 2 11" xfId="37822"/>
    <cellStyle name="Currency 4 2 2 2" xfId="574"/>
    <cellStyle name="Currency 4 2 2 2 2" xfId="2311"/>
    <cellStyle name="Currency 4 2 2 2 2 2" xfId="9797"/>
    <cellStyle name="Currency 4 2 2 2 2 2 2" xfId="15579"/>
    <cellStyle name="Currency 4 2 2 2 2 2 2 2" xfId="37823"/>
    <cellStyle name="Currency 4 2 2 2 2 2 3" xfId="21362"/>
    <cellStyle name="Currency 4 2 2 2 2 2 3 2" xfId="37824"/>
    <cellStyle name="Currency 4 2 2 2 2 2 4" xfId="37825"/>
    <cellStyle name="Currency 4 2 2 2 2 3" xfId="6906"/>
    <cellStyle name="Currency 4 2 2 2 2 3 2" xfId="37826"/>
    <cellStyle name="Currency 4 2 2 2 2 4" xfId="12688"/>
    <cellStyle name="Currency 4 2 2 2 2 4 2" xfId="37827"/>
    <cellStyle name="Currency 4 2 2 2 2 5" xfId="18471"/>
    <cellStyle name="Currency 4 2 2 2 2 5 2" xfId="37828"/>
    <cellStyle name="Currency 4 2 2 2 2 6" xfId="37829"/>
    <cellStyle name="Currency 4 2 2 2 3" xfId="5203"/>
    <cellStyle name="Currency 4 2 2 2 3 2" xfId="13877"/>
    <cellStyle name="Currency 4 2 2 2 3 2 2" xfId="37830"/>
    <cellStyle name="Currency 4 2 2 2 3 3" xfId="19660"/>
    <cellStyle name="Currency 4 2 2 2 3 3 2" xfId="37831"/>
    <cellStyle name="Currency 4 2 2 2 3 4" xfId="37832"/>
    <cellStyle name="Currency 4 2 2 2 4" xfId="8095"/>
    <cellStyle name="Currency 4 2 2 2 4 2" xfId="37833"/>
    <cellStyle name="Currency 4 2 2 2 5" xfId="4014"/>
    <cellStyle name="Currency 4 2 2 2 5 2" xfId="37834"/>
    <cellStyle name="Currency 4 2 2 2 6" xfId="10986"/>
    <cellStyle name="Currency 4 2 2 2 6 2" xfId="37835"/>
    <cellStyle name="Currency 4 2 2 2 7" xfId="16769"/>
    <cellStyle name="Currency 4 2 2 2 7 2" xfId="37836"/>
    <cellStyle name="Currency 4 2 2 2 8" xfId="37837"/>
    <cellStyle name="Currency 4 2 2 3" xfId="1143"/>
    <cellStyle name="Currency 4 2 2 3 2" xfId="2847"/>
    <cellStyle name="Currency 4 2 2 3 2 2" xfId="10333"/>
    <cellStyle name="Currency 4 2 2 3 2 2 2" xfId="16115"/>
    <cellStyle name="Currency 4 2 2 3 2 2 2 2" xfId="37838"/>
    <cellStyle name="Currency 4 2 2 3 2 2 3" xfId="21898"/>
    <cellStyle name="Currency 4 2 2 3 2 2 3 2" xfId="37839"/>
    <cellStyle name="Currency 4 2 2 3 2 2 4" xfId="37840"/>
    <cellStyle name="Currency 4 2 2 3 2 3" xfId="7442"/>
    <cellStyle name="Currency 4 2 2 3 2 3 2" xfId="37841"/>
    <cellStyle name="Currency 4 2 2 3 2 4" xfId="13224"/>
    <cellStyle name="Currency 4 2 2 3 2 4 2" xfId="37842"/>
    <cellStyle name="Currency 4 2 2 3 2 5" xfId="19007"/>
    <cellStyle name="Currency 4 2 2 3 2 5 2" xfId="37843"/>
    <cellStyle name="Currency 4 2 2 3 2 6" xfId="37844"/>
    <cellStyle name="Currency 4 2 2 3 3" xfId="5739"/>
    <cellStyle name="Currency 4 2 2 3 3 2" xfId="14413"/>
    <cellStyle name="Currency 4 2 2 3 3 2 2" xfId="37845"/>
    <cellStyle name="Currency 4 2 2 3 3 3" xfId="20196"/>
    <cellStyle name="Currency 4 2 2 3 3 3 2" xfId="37846"/>
    <cellStyle name="Currency 4 2 2 3 3 4" xfId="37847"/>
    <cellStyle name="Currency 4 2 2 3 4" xfId="8631"/>
    <cellStyle name="Currency 4 2 2 3 4 2" xfId="37848"/>
    <cellStyle name="Currency 4 2 2 3 5" xfId="4550"/>
    <cellStyle name="Currency 4 2 2 3 5 2" xfId="37849"/>
    <cellStyle name="Currency 4 2 2 3 6" xfId="11522"/>
    <cellStyle name="Currency 4 2 2 3 6 2" xfId="37850"/>
    <cellStyle name="Currency 4 2 2 3 7" xfId="17305"/>
    <cellStyle name="Currency 4 2 2 3 7 2" xfId="37851"/>
    <cellStyle name="Currency 4 2 2 3 8" xfId="37852"/>
    <cellStyle name="Currency 4 2 2 4" xfId="2310"/>
    <cellStyle name="Currency 4 2 2 4 2" xfId="6905"/>
    <cellStyle name="Currency 4 2 2 4 2 2" xfId="15578"/>
    <cellStyle name="Currency 4 2 2 4 2 2 2" xfId="37853"/>
    <cellStyle name="Currency 4 2 2 4 2 3" xfId="21361"/>
    <cellStyle name="Currency 4 2 2 4 2 3 2" xfId="37854"/>
    <cellStyle name="Currency 4 2 2 4 2 4" xfId="37855"/>
    <cellStyle name="Currency 4 2 2 4 3" xfId="9796"/>
    <cellStyle name="Currency 4 2 2 4 3 2" xfId="37856"/>
    <cellStyle name="Currency 4 2 2 4 4" xfId="4013"/>
    <cellStyle name="Currency 4 2 2 4 4 2" xfId="37857"/>
    <cellStyle name="Currency 4 2 2 4 5" xfId="12687"/>
    <cellStyle name="Currency 4 2 2 4 5 2" xfId="37858"/>
    <cellStyle name="Currency 4 2 2 4 6" xfId="18470"/>
    <cellStyle name="Currency 4 2 2 4 6 2" xfId="37859"/>
    <cellStyle name="Currency 4 2 2 4 7" xfId="37860"/>
    <cellStyle name="Currency 4 2 2 5" xfId="1640"/>
    <cellStyle name="Currency 4 2 2 5 2" xfId="9126"/>
    <cellStyle name="Currency 4 2 2 5 2 2" xfId="14908"/>
    <cellStyle name="Currency 4 2 2 5 2 2 2" xfId="37861"/>
    <cellStyle name="Currency 4 2 2 5 2 3" xfId="20691"/>
    <cellStyle name="Currency 4 2 2 5 2 3 2" xfId="37862"/>
    <cellStyle name="Currency 4 2 2 5 2 4" xfId="37863"/>
    <cellStyle name="Currency 4 2 2 5 3" xfId="6235"/>
    <cellStyle name="Currency 4 2 2 5 3 2" xfId="37864"/>
    <cellStyle name="Currency 4 2 2 5 4" xfId="12017"/>
    <cellStyle name="Currency 4 2 2 5 4 2" xfId="37865"/>
    <cellStyle name="Currency 4 2 2 5 5" xfId="17800"/>
    <cellStyle name="Currency 4 2 2 5 5 2" xfId="37866"/>
    <cellStyle name="Currency 4 2 2 5 6" xfId="37867"/>
    <cellStyle name="Currency 4 2 2 6" xfId="5202"/>
    <cellStyle name="Currency 4 2 2 6 2" xfId="13876"/>
    <cellStyle name="Currency 4 2 2 6 2 2" xfId="37868"/>
    <cellStyle name="Currency 4 2 2 6 3" xfId="19659"/>
    <cellStyle name="Currency 4 2 2 6 3 2" xfId="37869"/>
    <cellStyle name="Currency 4 2 2 6 4" xfId="37870"/>
    <cellStyle name="Currency 4 2 2 7" xfId="8094"/>
    <cellStyle name="Currency 4 2 2 7 2" xfId="37871"/>
    <cellStyle name="Currency 4 2 2 8" xfId="3343"/>
    <cellStyle name="Currency 4 2 2 8 2" xfId="37872"/>
    <cellStyle name="Currency 4 2 2 9" xfId="10985"/>
    <cellStyle name="Currency 4 2 2 9 2" xfId="37873"/>
    <cellStyle name="Currency 4 2 3" xfId="575"/>
    <cellStyle name="Currency 4 2 3 2" xfId="2312"/>
    <cellStyle name="Currency 4 2 3 2 2" xfId="9798"/>
    <cellStyle name="Currency 4 2 3 2 2 2" xfId="15580"/>
    <cellStyle name="Currency 4 2 3 2 2 2 2" xfId="37874"/>
    <cellStyle name="Currency 4 2 3 2 2 3" xfId="21363"/>
    <cellStyle name="Currency 4 2 3 2 2 3 2" xfId="37875"/>
    <cellStyle name="Currency 4 2 3 2 2 4" xfId="37876"/>
    <cellStyle name="Currency 4 2 3 2 3" xfId="6907"/>
    <cellStyle name="Currency 4 2 3 2 3 2" xfId="37877"/>
    <cellStyle name="Currency 4 2 3 2 4" xfId="12689"/>
    <cellStyle name="Currency 4 2 3 2 4 2" xfId="37878"/>
    <cellStyle name="Currency 4 2 3 2 5" xfId="18472"/>
    <cellStyle name="Currency 4 2 3 2 5 2" xfId="37879"/>
    <cellStyle name="Currency 4 2 3 2 6" xfId="37880"/>
    <cellStyle name="Currency 4 2 3 3" xfId="5204"/>
    <cellStyle name="Currency 4 2 3 3 2" xfId="13878"/>
    <cellStyle name="Currency 4 2 3 3 2 2" xfId="37881"/>
    <cellStyle name="Currency 4 2 3 3 3" xfId="19661"/>
    <cellStyle name="Currency 4 2 3 3 3 2" xfId="37882"/>
    <cellStyle name="Currency 4 2 3 3 4" xfId="37883"/>
    <cellStyle name="Currency 4 2 3 4" xfId="8096"/>
    <cellStyle name="Currency 4 2 3 4 2" xfId="37884"/>
    <cellStyle name="Currency 4 2 3 5" xfId="4015"/>
    <cellStyle name="Currency 4 2 3 5 2" xfId="37885"/>
    <cellStyle name="Currency 4 2 3 6" xfId="10987"/>
    <cellStyle name="Currency 4 2 3 6 2" xfId="37886"/>
    <cellStyle name="Currency 4 2 3 7" xfId="16770"/>
    <cellStyle name="Currency 4 2 3 7 2" xfId="37887"/>
    <cellStyle name="Currency 4 2 3 8" xfId="37888"/>
    <cellStyle name="Currency 4 2 4" xfId="1142"/>
    <cellStyle name="Currency 4 2 4 2" xfId="2846"/>
    <cellStyle name="Currency 4 2 4 2 2" xfId="10332"/>
    <cellStyle name="Currency 4 2 4 2 2 2" xfId="16114"/>
    <cellStyle name="Currency 4 2 4 2 2 2 2" xfId="37889"/>
    <cellStyle name="Currency 4 2 4 2 2 3" xfId="21897"/>
    <cellStyle name="Currency 4 2 4 2 2 3 2" xfId="37890"/>
    <cellStyle name="Currency 4 2 4 2 2 4" xfId="37891"/>
    <cellStyle name="Currency 4 2 4 2 3" xfId="7441"/>
    <cellStyle name="Currency 4 2 4 2 3 2" xfId="37892"/>
    <cellStyle name="Currency 4 2 4 2 4" xfId="13223"/>
    <cellStyle name="Currency 4 2 4 2 4 2" xfId="37893"/>
    <cellStyle name="Currency 4 2 4 2 5" xfId="19006"/>
    <cellStyle name="Currency 4 2 4 2 5 2" xfId="37894"/>
    <cellStyle name="Currency 4 2 4 2 6" xfId="37895"/>
    <cellStyle name="Currency 4 2 4 3" xfId="5738"/>
    <cellStyle name="Currency 4 2 4 3 2" xfId="14412"/>
    <cellStyle name="Currency 4 2 4 3 2 2" xfId="37896"/>
    <cellStyle name="Currency 4 2 4 3 3" xfId="20195"/>
    <cellStyle name="Currency 4 2 4 3 3 2" xfId="37897"/>
    <cellStyle name="Currency 4 2 4 3 4" xfId="37898"/>
    <cellStyle name="Currency 4 2 4 4" xfId="8630"/>
    <cellStyle name="Currency 4 2 4 4 2" xfId="37899"/>
    <cellStyle name="Currency 4 2 4 5" xfId="4549"/>
    <cellStyle name="Currency 4 2 4 5 2" xfId="37900"/>
    <cellStyle name="Currency 4 2 4 6" xfId="11521"/>
    <cellStyle name="Currency 4 2 4 6 2" xfId="37901"/>
    <cellStyle name="Currency 4 2 4 7" xfId="17304"/>
    <cellStyle name="Currency 4 2 4 7 2" xfId="37902"/>
    <cellStyle name="Currency 4 2 4 8" xfId="37903"/>
    <cellStyle name="Currency 4 2 5" xfId="2309"/>
    <cellStyle name="Currency 4 2 5 2" xfId="6904"/>
    <cellStyle name="Currency 4 2 5 2 2" xfId="15577"/>
    <cellStyle name="Currency 4 2 5 2 2 2" xfId="37904"/>
    <cellStyle name="Currency 4 2 5 2 3" xfId="21360"/>
    <cellStyle name="Currency 4 2 5 2 3 2" xfId="37905"/>
    <cellStyle name="Currency 4 2 5 2 4" xfId="37906"/>
    <cellStyle name="Currency 4 2 5 3" xfId="9795"/>
    <cellStyle name="Currency 4 2 5 3 2" xfId="37907"/>
    <cellStyle name="Currency 4 2 5 4" xfId="4012"/>
    <cellStyle name="Currency 4 2 5 4 2" xfId="37908"/>
    <cellStyle name="Currency 4 2 5 5" xfId="12686"/>
    <cellStyle name="Currency 4 2 5 5 2" xfId="37909"/>
    <cellStyle name="Currency 4 2 5 6" xfId="18469"/>
    <cellStyle name="Currency 4 2 5 6 2" xfId="37910"/>
    <cellStyle name="Currency 4 2 5 7" xfId="37911"/>
    <cellStyle name="Currency 4 2 6" xfId="1639"/>
    <cellStyle name="Currency 4 2 6 2" xfId="9125"/>
    <cellStyle name="Currency 4 2 6 2 2" xfId="14907"/>
    <cellStyle name="Currency 4 2 6 2 2 2" xfId="37912"/>
    <cellStyle name="Currency 4 2 6 2 3" xfId="20690"/>
    <cellStyle name="Currency 4 2 6 2 3 2" xfId="37913"/>
    <cellStyle name="Currency 4 2 6 2 4" xfId="37914"/>
    <cellStyle name="Currency 4 2 6 3" xfId="6234"/>
    <cellStyle name="Currency 4 2 6 3 2" xfId="37915"/>
    <cellStyle name="Currency 4 2 6 4" xfId="12016"/>
    <cellStyle name="Currency 4 2 6 4 2" xfId="37916"/>
    <cellStyle name="Currency 4 2 6 5" xfId="17799"/>
    <cellStyle name="Currency 4 2 6 5 2" xfId="37917"/>
    <cellStyle name="Currency 4 2 6 6" xfId="37918"/>
    <cellStyle name="Currency 4 2 7" xfId="5201"/>
    <cellStyle name="Currency 4 2 7 2" xfId="13875"/>
    <cellStyle name="Currency 4 2 7 2 2" xfId="37919"/>
    <cellStyle name="Currency 4 2 7 3" xfId="19658"/>
    <cellStyle name="Currency 4 2 7 3 2" xfId="37920"/>
    <cellStyle name="Currency 4 2 7 4" xfId="37921"/>
    <cellStyle name="Currency 4 2 8" xfId="8093"/>
    <cellStyle name="Currency 4 2 8 2" xfId="37922"/>
    <cellStyle name="Currency 4 2 9" xfId="3342"/>
    <cellStyle name="Currency 4 2 9 2" xfId="37923"/>
    <cellStyle name="Currency 4 3" xfId="576"/>
    <cellStyle name="Currency 4 3 10" xfId="16771"/>
    <cellStyle name="Currency 4 3 10 2" xfId="37924"/>
    <cellStyle name="Currency 4 3 11" xfId="37925"/>
    <cellStyle name="Currency 4 3 2" xfId="577"/>
    <cellStyle name="Currency 4 3 2 2" xfId="2314"/>
    <cellStyle name="Currency 4 3 2 2 2" xfId="9800"/>
    <cellStyle name="Currency 4 3 2 2 2 2" xfId="15582"/>
    <cellStyle name="Currency 4 3 2 2 2 2 2" xfId="37926"/>
    <cellStyle name="Currency 4 3 2 2 2 3" xfId="21365"/>
    <cellStyle name="Currency 4 3 2 2 2 3 2" xfId="37927"/>
    <cellStyle name="Currency 4 3 2 2 2 4" xfId="37928"/>
    <cellStyle name="Currency 4 3 2 2 3" xfId="6909"/>
    <cellStyle name="Currency 4 3 2 2 3 2" xfId="37929"/>
    <cellStyle name="Currency 4 3 2 2 4" xfId="12691"/>
    <cellStyle name="Currency 4 3 2 2 4 2" xfId="37930"/>
    <cellStyle name="Currency 4 3 2 2 5" xfId="18474"/>
    <cellStyle name="Currency 4 3 2 2 5 2" xfId="37931"/>
    <cellStyle name="Currency 4 3 2 2 6" xfId="37932"/>
    <cellStyle name="Currency 4 3 2 3" xfId="5206"/>
    <cellStyle name="Currency 4 3 2 3 2" xfId="13880"/>
    <cellStyle name="Currency 4 3 2 3 2 2" xfId="37933"/>
    <cellStyle name="Currency 4 3 2 3 3" xfId="19663"/>
    <cellStyle name="Currency 4 3 2 3 3 2" xfId="37934"/>
    <cellStyle name="Currency 4 3 2 3 4" xfId="37935"/>
    <cellStyle name="Currency 4 3 2 4" xfId="8098"/>
    <cellStyle name="Currency 4 3 2 4 2" xfId="37936"/>
    <cellStyle name="Currency 4 3 2 5" xfId="4017"/>
    <cellStyle name="Currency 4 3 2 5 2" xfId="37937"/>
    <cellStyle name="Currency 4 3 2 6" xfId="10989"/>
    <cellStyle name="Currency 4 3 2 6 2" xfId="37938"/>
    <cellStyle name="Currency 4 3 2 7" xfId="16772"/>
    <cellStyle name="Currency 4 3 2 7 2" xfId="37939"/>
    <cellStyle name="Currency 4 3 2 8" xfId="37940"/>
    <cellStyle name="Currency 4 3 3" xfId="1144"/>
    <cellStyle name="Currency 4 3 3 2" xfId="2848"/>
    <cellStyle name="Currency 4 3 3 2 2" xfId="10334"/>
    <cellStyle name="Currency 4 3 3 2 2 2" xfId="16116"/>
    <cellStyle name="Currency 4 3 3 2 2 2 2" xfId="37941"/>
    <cellStyle name="Currency 4 3 3 2 2 3" xfId="21899"/>
    <cellStyle name="Currency 4 3 3 2 2 3 2" xfId="37942"/>
    <cellStyle name="Currency 4 3 3 2 2 4" xfId="37943"/>
    <cellStyle name="Currency 4 3 3 2 3" xfId="7443"/>
    <cellStyle name="Currency 4 3 3 2 3 2" xfId="37944"/>
    <cellStyle name="Currency 4 3 3 2 4" xfId="13225"/>
    <cellStyle name="Currency 4 3 3 2 4 2" xfId="37945"/>
    <cellStyle name="Currency 4 3 3 2 5" xfId="19008"/>
    <cellStyle name="Currency 4 3 3 2 5 2" xfId="37946"/>
    <cellStyle name="Currency 4 3 3 2 6" xfId="37947"/>
    <cellStyle name="Currency 4 3 3 3" xfId="5740"/>
    <cellStyle name="Currency 4 3 3 3 2" xfId="14414"/>
    <cellStyle name="Currency 4 3 3 3 2 2" xfId="37948"/>
    <cellStyle name="Currency 4 3 3 3 3" xfId="20197"/>
    <cellStyle name="Currency 4 3 3 3 3 2" xfId="37949"/>
    <cellStyle name="Currency 4 3 3 3 4" xfId="37950"/>
    <cellStyle name="Currency 4 3 3 4" xfId="8632"/>
    <cellStyle name="Currency 4 3 3 4 2" xfId="37951"/>
    <cellStyle name="Currency 4 3 3 5" xfId="4551"/>
    <cellStyle name="Currency 4 3 3 5 2" xfId="37952"/>
    <cellStyle name="Currency 4 3 3 6" xfId="11523"/>
    <cellStyle name="Currency 4 3 3 6 2" xfId="37953"/>
    <cellStyle name="Currency 4 3 3 7" xfId="17306"/>
    <cellStyle name="Currency 4 3 3 7 2" xfId="37954"/>
    <cellStyle name="Currency 4 3 3 8" xfId="37955"/>
    <cellStyle name="Currency 4 3 4" xfId="2313"/>
    <cellStyle name="Currency 4 3 4 2" xfId="6908"/>
    <cellStyle name="Currency 4 3 4 2 2" xfId="15581"/>
    <cellStyle name="Currency 4 3 4 2 2 2" xfId="37956"/>
    <cellStyle name="Currency 4 3 4 2 3" xfId="21364"/>
    <cellStyle name="Currency 4 3 4 2 3 2" xfId="37957"/>
    <cellStyle name="Currency 4 3 4 2 4" xfId="37958"/>
    <cellStyle name="Currency 4 3 4 3" xfId="9799"/>
    <cellStyle name="Currency 4 3 4 3 2" xfId="37959"/>
    <cellStyle name="Currency 4 3 4 4" xfId="4016"/>
    <cellStyle name="Currency 4 3 4 4 2" xfId="37960"/>
    <cellStyle name="Currency 4 3 4 5" xfId="12690"/>
    <cellStyle name="Currency 4 3 4 5 2" xfId="37961"/>
    <cellStyle name="Currency 4 3 4 6" xfId="18473"/>
    <cellStyle name="Currency 4 3 4 6 2" xfId="37962"/>
    <cellStyle name="Currency 4 3 4 7" xfId="37963"/>
    <cellStyle name="Currency 4 3 5" xfId="1641"/>
    <cellStyle name="Currency 4 3 5 2" xfId="9127"/>
    <cellStyle name="Currency 4 3 5 2 2" xfId="14909"/>
    <cellStyle name="Currency 4 3 5 2 2 2" xfId="37964"/>
    <cellStyle name="Currency 4 3 5 2 3" xfId="20692"/>
    <cellStyle name="Currency 4 3 5 2 3 2" xfId="37965"/>
    <cellStyle name="Currency 4 3 5 2 4" xfId="37966"/>
    <cellStyle name="Currency 4 3 5 3" xfId="6236"/>
    <cellStyle name="Currency 4 3 5 3 2" xfId="37967"/>
    <cellStyle name="Currency 4 3 5 4" xfId="12018"/>
    <cellStyle name="Currency 4 3 5 4 2" xfId="37968"/>
    <cellStyle name="Currency 4 3 5 5" xfId="17801"/>
    <cellStyle name="Currency 4 3 5 5 2" xfId="37969"/>
    <cellStyle name="Currency 4 3 5 6" xfId="37970"/>
    <cellStyle name="Currency 4 3 6" xfId="5205"/>
    <cellStyle name="Currency 4 3 6 2" xfId="13879"/>
    <cellStyle name="Currency 4 3 6 2 2" xfId="37971"/>
    <cellStyle name="Currency 4 3 6 3" xfId="19662"/>
    <cellStyle name="Currency 4 3 6 3 2" xfId="37972"/>
    <cellStyle name="Currency 4 3 6 4" xfId="37973"/>
    <cellStyle name="Currency 4 3 7" xfId="8097"/>
    <cellStyle name="Currency 4 3 7 2" xfId="37974"/>
    <cellStyle name="Currency 4 3 8" xfId="3344"/>
    <cellStyle name="Currency 4 3 8 2" xfId="37975"/>
    <cellStyle name="Currency 4 3 9" xfId="10988"/>
    <cellStyle name="Currency 4 3 9 2" xfId="37976"/>
    <cellStyle name="Currency 4 4" xfId="578"/>
    <cellStyle name="Currency 4 4 10" xfId="16773"/>
    <cellStyle name="Currency 4 4 10 2" xfId="37977"/>
    <cellStyle name="Currency 4 4 11" xfId="37978"/>
    <cellStyle name="Currency 4 4 2" xfId="579"/>
    <cellStyle name="Currency 4 4 2 2" xfId="2316"/>
    <cellStyle name="Currency 4 4 2 2 2" xfId="9802"/>
    <cellStyle name="Currency 4 4 2 2 2 2" xfId="15584"/>
    <cellStyle name="Currency 4 4 2 2 2 2 2" xfId="37979"/>
    <cellStyle name="Currency 4 4 2 2 2 3" xfId="21367"/>
    <cellStyle name="Currency 4 4 2 2 2 3 2" xfId="37980"/>
    <cellStyle name="Currency 4 4 2 2 2 4" xfId="37981"/>
    <cellStyle name="Currency 4 4 2 2 3" xfId="6911"/>
    <cellStyle name="Currency 4 4 2 2 3 2" xfId="37982"/>
    <cellStyle name="Currency 4 4 2 2 4" xfId="12693"/>
    <cellStyle name="Currency 4 4 2 2 4 2" xfId="37983"/>
    <cellStyle name="Currency 4 4 2 2 5" xfId="18476"/>
    <cellStyle name="Currency 4 4 2 2 5 2" xfId="37984"/>
    <cellStyle name="Currency 4 4 2 2 6" xfId="37985"/>
    <cellStyle name="Currency 4 4 2 3" xfId="5208"/>
    <cellStyle name="Currency 4 4 2 3 2" xfId="13882"/>
    <cellStyle name="Currency 4 4 2 3 2 2" xfId="37986"/>
    <cellStyle name="Currency 4 4 2 3 3" xfId="19665"/>
    <cellStyle name="Currency 4 4 2 3 3 2" xfId="37987"/>
    <cellStyle name="Currency 4 4 2 3 4" xfId="37988"/>
    <cellStyle name="Currency 4 4 2 4" xfId="8100"/>
    <cellStyle name="Currency 4 4 2 4 2" xfId="37989"/>
    <cellStyle name="Currency 4 4 2 5" xfId="4019"/>
    <cellStyle name="Currency 4 4 2 5 2" xfId="37990"/>
    <cellStyle name="Currency 4 4 2 6" xfId="10991"/>
    <cellStyle name="Currency 4 4 2 6 2" xfId="37991"/>
    <cellStyle name="Currency 4 4 2 7" xfId="16774"/>
    <cellStyle name="Currency 4 4 2 7 2" xfId="37992"/>
    <cellStyle name="Currency 4 4 2 8" xfId="37993"/>
    <cellStyle name="Currency 4 4 3" xfId="1145"/>
    <cellStyle name="Currency 4 4 3 2" xfId="2849"/>
    <cellStyle name="Currency 4 4 3 2 2" xfId="10335"/>
    <cellStyle name="Currency 4 4 3 2 2 2" xfId="16117"/>
    <cellStyle name="Currency 4 4 3 2 2 2 2" xfId="37994"/>
    <cellStyle name="Currency 4 4 3 2 2 3" xfId="21900"/>
    <cellStyle name="Currency 4 4 3 2 2 3 2" xfId="37995"/>
    <cellStyle name="Currency 4 4 3 2 2 4" xfId="37996"/>
    <cellStyle name="Currency 4 4 3 2 3" xfId="7444"/>
    <cellStyle name="Currency 4 4 3 2 3 2" xfId="37997"/>
    <cellStyle name="Currency 4 4 3 2 4" xfId="13226"/>
    <cellStyle name="Currency 4 4 3 2 4 2" xfId="37998"/>
    <cellStyle name="Currency 4 4 3 2 5" xfId="19009"/>
    <cellStyle name="Currency 4 4 3 2 5 2" xfId="37999"/>
    <cellStyle name="Currency 4 4 3 2 6" xfId="38000"/>
    <cellStyle name="Currency 4 4 3 3" xfId="5741"/>
    <cellStyle name="Currency 4 4 3 3 2" xfId="14415"/>
    <cellStyle name="Currency 4 4 3 3 2 2" xfId="38001"/>
    <cellStyle name="Currency 4 4 3 3 3" xfId="20198"/>
    <cellStyle name="Currency 4 4 3 3 3 2" xfId="38002"/>
    <cellStyle name="Currency 4 4 3 3 4" xfId="38003"/>
    <cellStyle name="Currency 4 4 3 4" xfId="8633"/>
    <cellStyle name="Currency 4 4 3 4 2" xfId="38004"/>
    <cellStyle name="Currency 4 4 3 5" xfId="4552"/>
    <cellStyle name="Currency 4 4 3 5 2" xfId="38005"/>
    <cellStyle name="Currency 4 4 3 6" xfId="11524"/>
    <cellStyle name="Currency 4 4 3 6 2" xfId="38006"/>
    <cellStyle name="Currency 4 4 3 7" xfId="17307"/>
    <cellStyle name="Currency 4 4 3 7 2" xfId="38007"/>
    <cellStyle name="Currency 4 4 3 8" xfId="38008"/>
    <cellStyle name="Currency 4 4 4" xfId="2315"/>
    <cellStyle name="Currency 4 4 4 2" xfId="6910"/>
    <cellStyle name="Currency 4 4 4 2 2" xfId="15583"/>
    <cellStyle name="Currency 4 4 4 2 2 2" xfId="38009"/>
    <cellStyle name="Currency 4 4 4 2 3" xfId="21366"/>
    <cellStyle name="Currency 4 4 4 2 3 2" xfId="38010"/>
    <cellStyle name="Currency 4 4 4 2 4" xfId="38011"/>
    <cellStyle name="Currency 4 4 4 3" xfId="9801"/>
    <cellStyle name="Currency 4 4 4 3 2" xfId="38012"/>
    <cellStyle name="Currency 4 4 4 4" xfId="4018"/>
    <cellStyle name="Currency 4 4 4 4 2" xfId="38013"/>
    <cellStyle name="Currency 4 4 4 5" xfId="12692"/>
    <cellStyle name="Currency 4 4 4 5 2" xfId="38014"/>
    <cellStyle name="Currency 4 4 4 6" xfId="18475"/>
    <cellStyle name="Currency 4 4 4 6 2" xfId="38015"/>
    <cellStyle name="Currency 4 4 4 7" xfId="38016"/>
    <cellStyle name="Currency 4 4 5" xfId="1642"/>
    <cellStyle name="Currency 4 4 5 2" xfId="9128"/>
    <cellStyle name="Currency 4 4 5 2 2" xfId="14910"/>
    <cellStyle name="Currency 4 4 5 2 2 2" xfId="38017"/>
    <cellStyle name="Currency 4 4 5 2 3" xfId="20693"/>
    <cellStyle name="Currency 4 4 5 2 3 2" xfId="38018"/>
    <cellStyle name="Currency 4 4 5 2 4" xfId="38019"/>
    <cellStyle name="Currency 4 4 5 3" xfId="6237"/>
    <cellStyle name="Currency 4 4 5 3 2" xfId="38020"/>
    <cellStyle name="Currency 4 4 5 4" xfId="12019"/>
    <cellStyle name="Currency 4 4 5 4 2" xfId="38021"/>
    <cellStyle name="Currency 4 4 5 5" xfId="17802"/>
    <cellStyle name="Currency 4 4 5 5 2" xfId="38022"/>
    <cellStyle name="Currency 4 4 5 6" xfId="38023"/>
    <cellStyle name="Currency 4 4 6" xfId="5207"/>
    <cellStyle name="Currency 4 4 6 2" xfId="13881"/>
    <cellStyle name="Currency 4 4 6 2 2" xfId="38024"/>
    <cellStyle name="Currency 4 4 6 3" xfId="19664"/>
    <cellStyle name="Currency 4 4 6 3 2" xfId="38025"/>
    <cellStyle name="Currency 4 4 6 4" xfId="38026"/>
    <cellStyle name="Currency 4 4 7" xfId="8099"/>
    <cellStyle name="Currency 4 4 7 2" xfId="38027"/>
    <cellStyle name="Currency 4 4 8" xfId="3345"/>
    <cellStyle name="Currency 4 4 8 2" xfId="38028"/>
    <cellStyle name="Currency 4 4 9" xfId="10990"/>
    <cellStyle name="Currency 4 4 9 2" xfId="38029"/>
    <cellStyle name="Currency 4 5" xfId="580"/>
    <cellStyle name="Currency 4 5 2" xfId="2317"/>
    <cellStyle name="Currency 4 5 2 2" xfId="6912"/>
    <cellStyle name="Currency 4 5 2 2 2" xfId="15585"/>
    <cellStyle name="Currency 4 5 2 2 2 2" xfId="38030"/>
    <cellStyle name="Currency 4 5 2 2 3" xfId="21368"/>
    <cellStyle name="Currency 4 5 2 2 3 2" xfId="38031"/>
    <cellStyle name="Currency 4 5 2 2 4" xfId="38032"/>
    <cellStyle name="Currency 4 5 2 3" xfId="9803"/>
    <cellStyle name="Currency 4 5 2 3 2" xfId="38033"/>
    <cellStyle name="Currency 4 5 2 4" xfId="4020"/>
    <cellStyle name="Currency 4 5 2 4 2" xfId="38034"/>
    <cellStyle name="Currency 4 5 2 5" xfId="12694"/>
    <cellStyle name="Currency 4 5 2 5 2" xfId="38035"/>
    <cellStyle name="Currency 4 5 2 6" xfId="18477"/>
    <cellStyle name="Currency 4 5 2 6 2" xfId="38036"/>
    <cellStyle name="Currency 4 5 2 7" xfId="38037"/>
    <cellStyle name="Currency 4 5 3" xfId="1638"/>
    <cellStyle name="Currency 4 5 3 2" xfId="9124"/>
    <cellStyle name="Currency 4 5 3 2 2" xfId="14906"/>
    <cellStyle name="Currency 4 5 3 2 2 2" xfId="38038"/>
    <cellStyle name="Currency 4 5 3 2 3" xfId="20689"/>
    <cellStyle name="Currency 4 5 3 2 3 2" xfId="38039"/>
    <cellStyle name="Currency 4 5 3 2 4" xfId="38040"/>
    <cellStyle name="Currency 4 5 3 3" xfId="6233"/>
    <cellStyle name="Currency 4 5 3 3 2" xfId="38041"/>
    <cellStyle name="Currency 4 5 3 4" xfId="12015"/>
    <cellStyle name="Currency 4 5 3 4 2" xfId="38042"/>
    <cellStyle name="Currency 4 5 3 5" xfId="17798"/>
    <cellStyle name="Currency 4 5 3 5 2" xfId="38043"/>
    <cellStyle name="Currency 4 5 3 6" xfId="38044"/>
    <cellStyle name="Currency 4 5 4" xfId="5209"/>
    <cellStyle name="Currency 4 5 4 2" xfId="13883"/>
    <cellStyle name="Currency 4 5 4 2 2" xfId="38045"/>
    <cellStyle name="Currency 4 5 4 3" xfId="19666"/>
    <cellStyle name="Currency 4 5 4 3 2" xfId="38046"/>
    <cellStyle name="Currency 4 5 4 4" xfId="38047"/>
    <cellStyle name="Currency 4 5 5" xfId="8101"/>
    <cellStyle name="Currency 4 5 5 2" xfId="38048"/>
    <cellStyle name="Currency 4 5 6" xfId="3341"/>
    <cellStyle name="Currency 4 5 6 2" xfId="38049"/>
    <cellStyle name="Currency 4 5 7" xfId="10992"/>
    <cellStyle name="Currency 4 5 7 2" xfId="38050"/>
    <cellStyle name="Currency 4 5 8" xfId="16775"/>
    <cellStyle name="Currency 4 5 8 2" xfId="38051"/>
    <cellStyle name="Currency 4 5 9" xfId="38052"/>
    <cellStyle name="Currency 4 6" xfId="1141"/>
    <cellStyle name="Currency 4 6 2" xfId="2845"/>
    <cellStyle name="Currency 4 6 2 2" xfId="10331"/>
    <cellStyle name="Currency 4 6 2 2 2" xfId="16113"/>
    <cellStyle name="Currency 4 6 2 2 2 2" xfId="38053"/>
    <cellStyle name="Currency 4 6 2 2 3" xfId="21896"/>
    <cellStyle name="Currency 4 6 2 2 3 2" xfId="38054"/>
    <cellStyle name="Currency 4 6 2 2 4" xfId="38055"/>
    <cellStyle name="Currency 4 6 2 3" xfId="7440"/>
    <cellStyle name="Currency 4 6 2 3 2" xfId="38056"/>
    <cellStyle name="Currency 4 6 2 4" xfId="13222"/>
    <cellStyle name="Currency 4 6 2 4 2" xfId="38057"/>
    <cellStyle name="Currency 4 6 2 5" xfId="19005"/>
    <cellStyle name="Currency 4 6 2 5 2" xfId="38058"/>
    <cellStyle name="Currency 4 6 2 6" xfId="38059"/>
    <cellStyle name="Currency 4 6 3" xfId="5737"/>
    <cellStyle name="Currency 4 6 3 2" xfId="14411"/>
    <cellStyle name="Currency 4 6 3 2 2" xfId="38060"/>
    <cellStyle name="Currency 4 6 3 3" xfId="20194"/>
    <cellStyle name="Currency 4 6 3 3 2" xfId="38061"/>
    <cellStyle name="Currency 4 6 3 4" xfId="38062"/>
    <cellStyle name="Currency 4 6 4" xfId="8629"/>
    <cellStyle name="Currency 4 6 4 2" xfId="38063"/>
    <cellStyle name="Currency 4 6 5" xfId="4548"/>
    <cellStyle name="Currency 4 6 5 2" xfId="38064"/>
    <cellStyle name="Currency 4 6 6" xfId="11520"/>
    <cellStyle name="Currency 4 6 6 2" xfId="38065"/>
    <cellStyle name="Currency 4 6 7" xfId="17303"/>
    <cellStyle name="Currency 4 6 7 2" xfId="38066"/>
    <cellStyle name="Currency 4 6 8" xfId="38067"/>
    <cellStyle name="Currency 4 7" xfId="2308"/>
    <cellStyle name="Currency 4 7 2" xfId="6903"/>
    <cellStyle name="Currency 4 7 2 2" xfId="15576"/>
    <cellStyle name="Currency 4 7 2 2 2" xfId="38068"/>
    <cellStyle name="Currency 4 7 2 3" xfId="21359"/>
    <cellStyle name="Currency 4 7 2 3 2" xfId="38069"/>
    <cellStyle name="Currency 4 7 2 4" xfId="38070"/>
    <cellStyle name="Currency 4 7 3" xfId="9794"/>
    <cellStyle name="Currency 4 7 3 2" xfId="38071"/>
    <cellStyle name="Currency 4 7 4" xfId="4011"/>
    <cellStyle name="Currency 4 7 4 2" xfId="38072"/>
    <cellStyle name="Currency 4 7 5" xfId="12685"/>
    <cellStyle name="Currency 4 7 5 2" xfId="38073"/>
    <cellStyle name="Currency 4 7 6" xfId="18468"/>
    <cellStyle name="Currency 4 7 6 2" xfId="38074"/>
    <cellStyle name="Currency 4 7 7" xfId="38075"/>
    <cellStyle name="Currency 4 8" xfId="1355"/>
    <cellStyle name="Currency 4 8 2" xfId="8841"/>
    <cellStyle name="Currency 4 8 2 2" xfId="14623"/>
    <cellStyle name="Currency 4 8 2 2 2" xfId="38076"/>
    <cellStyle name="Currency 4 8 2 3" xfId="20406"/>
    <cellStyle name="Currency 4 8 2 3 2" xfId="38077"/>
    <cellStyle name="Currency 4 8 2 4" xfId="38078"/>
    <cellStyle name="Currency 4 8 3" xfId="5950"/>
    <cellStyle name="Currency 4 8 3 2" xfId="38079"/>
    <cellStyle name="Currency 4 8 4" xfId="11732"/>
    <cellStyle name="Currency 4 8 4 2" xfId="38080"/>
    <cellStyle name="Currency 4 8 5" xfId="17515"/>
    <cellStyle name="Currency 4 8 5 2" xfId="38081"/>
    <cellStyle name="Currency 4 8 6" xfId="38082"/>
    <cellStyle name="Currency 4 9" xfId="5200"/>
    <cellStyle name="Currency 4 9 2" xfId="13874"/>
    <cellStyle name="Currency 4 9 2 2" xfId="38083"/>
    <cellStyle name="Currency 4 9 3" xfId="19657"/>
    <cellStyle name="Currency 4 9 3 2" xfId="38084"/>
    <cellStyle name="Currency 4 9 4" xfId="38085"/>
    <cellStyle name="Currency_charter school revenue frame" xfId="5"/>
    <cellStyle name="Explanatory Text" xfId="809" builtinId="53" customBuiltin="1"/>
    <cellStyle name="Good" xfId="800" builtinId="26" customBuiltin="1"/>
    <cellStyle name="Heading 1" xfId="796" builtinId="16" customBuiltin="1"/>
    <cellStyle name="Heading 2" xfId="797" builtinId="17" customBuiltin="1"/>
    <cellStyle name="Heading 3" xfId="798" builtinId="18" customBuiltin="1"/>
    <cellStyle name="Heading 4" xfId="799" builtinId="19" customBuiltin="1"/>
    <cellStyle name="Input" xfId="803" builtinId="20" customBuiltin="1"/>
    <cellStyle name="Linked Cell" xfId="806" builtinId="24" customBuiltin="1"/>
    <cellStyle name="n_nvision1" xfId="1"/>
    <cellStyle name="Neutral" xfId="802" builtinId="28" customBuiltin="1"/>
    <cellStyle name="Normal" xfId="0" builtinId="0"/>
    <cellStyle name="Normal 2" xfId="2"/>
    <cellStyle name="Normal 3" xfId="8"/>
    <cellStyle name="Normal 3 10" xfId="1746"/>
    <cellStyle name="Normal 3 10 2" xfId="6341"/>
    <cellStyle name="Normal 3 10 2 2" xfId="15014"/>
    <cellStyle name="Normal 3 10 2 2 2" xfId="38086"/>
    <cellStyle name="Normal 3 10 2 3" xfId="20797"/>
    <cellStyle name="Normal 3 10 2 3 2" xfId="38087"/>
    <cellStyle name="Normal 3 10 2 4" xfId="38088"/>
    <cellStyle name="Normal 3 10 3" xfId="9232"/>
    <cellStyle name="Normal 3 10 3 2" xfId="38089"/>
    <cellStyle name="Normal 3 10 4" xfId="3449"/>
    <cellStyle name="Normal 3 10 4 2" xfId="38090"/>
    <cellStyle name="Normal 3 10 5" xfId="12123"/>
    <cellStyle name="Normal 3 10 5 2" xfId="38091"/>
    <cellStyle name="Normal 3 10 6" xfId="17906"/>
    <cellStyle name="Normal 3 10 6 2" xfId="38092"/>
    <cellStyle name="Normal 3 10 7" xfId="38093"/>
    <cellStyle name="Normal 3 11" xfId="1244"/>
    <cellStyle name="Normal 3 11 2" xfId="8731"/>
    <cellStyle name="Normal 3 11 2 2" xfId="14513"/>
    <cellStyle name="Normal 3 11 2 2 2" xfId="38094"/>
    <cellStyle name="Normal 3 11 2 3" xfId="20296"/>
    <cellStyle name="Normal 3 11 2 3 2" xfId="38095"/>
    <cellStyle name="Normal 3 11 2 4" xfId="38096"/>
    <cellStyle name="Normal 3 11 3" xfId="5840"/>
    <cellStyle name="Normal 3 11 3 2" xfId="38097"/>
    <cellStyle name="Normal 3 11 4" xfId="11622"/>
    <cellStyle name="Normal 3 11 4 2" xfId="38098"/>
    <cellStyle name="Normal 3 11 5" xfId="17405"/>
    <cellStyle name="Normal 3 11 5 2" xfId="38099"/>
    <cellStyle name="Normal 3 11 6" xfId="38100"/>
    <cellStyle name="Normal 3 12" xfId="4638"/>
    <cellStyle name="Normal 3 12 2" xfId="13312"/>
    <cellStyle name="Normal 3 12 2 2" xfId="38101"/>
    <cellStyle name="Normal 3 12 3" xfId="19095"/>
    <cellStyle name="Normal 3 12 3 2" xfId="38102"/>
    <cellStyle name="Normal 3 12 4" xfId="38103"/>
    <cellStyle name="Normal 3 13" xfId="7530"/>
    <cellStyle name="Normal 3 13 2" xfId="38104"/>
    <cellStyle name="Normal 3 14" xfId="2948"/>
    <cellStyle name="Normal 3 14 2" xfId="38105"/>
    <cellStyle name="Normal 3 15" xfId="10421"/>
    <cellStyle name="Normal 3 15 2" xfId="38106"/>
    <cellStyle name="Normal 3 16" xfId="16204"/>
    <cellStyle name="Normal 3 16 2" xfId="38107"/>
    <cellStyle name="Normal 3 17" xfId="38108"/>
    <cellStyle name="Normal 3 2" xfId="581"/>
    <cellStyle name="Normal 3 2 10" xfId="5210"/>
    <cellStyle name="Normal 3 2 10 2" xfId="13884"/>
    <cellStyle name="Normal 3 2 10 2 2" xfId="38109"/>
    <cellStyle name="Normal 3 2 10 3" xfId="19667"/>
    <cellStyle name="Normal 3 2 10 3 2" xfId="38110"/>
    <cellStyle name="Normal 3 2 10 4" xfId="38111"/>
    <cellStyle name="Normal 3 2 11" xfId="8102"/>
    <cellStyle name="Normal 3 2 11 2" xfId="38112"/>
    <cellStyle name="Normal 3 2 12" xfId="2978"/>
    <cellStyle name="Normal 3 2 12 2" xfId="38113"/>
    <cellStyle name="Normal 3 2 13" xfId="10993"/>
    <cellStyle name="Normal 3 2 13 2" xfId="38114"/>
    <cellStyle name="Normal 3 2 14" xfId="16776"/>
    <cellStyle name="Normal 3 2 14 2" xfId="38115"/>
    <cellStyle name="Normal 3 2 15" xfId="38116"/>
    <cellStyle name="Normal 3 2 2" xfId="582"/>
    <cellStyle name="Normal 3 2 2 10" xfId="8103"/>
    <cellStyle name="Normal 3 2 2 10 2" xfId="38117"/>
    <cellStyle name="Normal 3 2 2 11" xfId="3040"/>
    <cellStyle name="Normal 3 2 2 11 2" xfId="38118"/>
    <cellStyle name="Normal 3 2 2 12" xfId="10994"/>
    <cellStyle name="Normal 3 2 2 12 2" xfId="38119"/>
    <cellStyle name="Normal 3 2 2 13" xfId="16777"/>
    <cellStyle name="Normal 3 2 2 13 2" xfId="38120"/>
    <cellStyle name="Normal 3 2 2 14" xfId="38121"/>
    <cellStyle name="Normal 3 2 2 2" xfId="583"/>
    <cellStyle name="Normal 3 2 2 2 10" xfId="10995"/>
    <cellStyle name="Normal 3 2 2 2 10 2" xfId="38122"/>
    <cellStyle name="Normal 3 2 2 2 11" xfId="16778"/>
    <cellStyle name="Normal 3 2 2 2 11 2" xfId="38123"/>
    <cellStyle name="Normal 3 2 2 2 12" xfId="38124"/>
    <cellStyle name="Normal 3 2 2 2 2" xfId="584"/>
    <cellStyle name="Normal 3 2 2 2 2 10" xfId="16779"/>
    <cellStyle name="Normal 3 2 2 2 2 10 2" xfId="38125"/>
    <cellStyle name="Normal 3 2 2 2 2 11" xfId="38126"/>
    <cellStyle name="Normal 3 2 2 2 2 2" xfId="585"/>
    <cellStyle name="Normal 3 2 2 2 2 2 2" xfId="2322"/>
    <cellStyle name="Normal 3 2 2 2 2 2 2 2" xfId="9808"/>
    <cellStyle name="Normal 3 2 2 2 2 2 2 2 2" xfId="15590"/>
    <cellStyle name="Normal 3 2 2 2 2 2 2 2 2 2" xfId="38127"/>
    <cellStyle name="Normal 3 2 2 2 2 2 2 2 3" xfId="21373"/>
    <cellStyle name="Normal 3 2 2 2 2 2 2 2 3 2" xfId="38128"/>
    <cellStyle name="Normal 3 2 2 2 2 2 2 2 4" xfId="38129"/>
    <cellStyle name="Normal 3 2 2 2 2 2 2 3" xfId="6917"/>
    <cellStyle name="Normal 3 2 2 2 2 2 2 3 2" xfId="38130"/>
    <cellStyle name="Normal 3 2 2 2 2 2 2 4" xfId="12699"/>
    <cellStyle name="Normal 3 2 2 2 2 2 2 4 2" xfId="38131"/>
    <cellStyle name="Normal 3 2 2 2 2 2 2 5" xfId="18482"/>
    <cellStyle name="Normal 3 2 2 2 2 2 2 5 2" xfId="38132"/>
    <cellStyle name="Normal 3 2 2 2 2 2 2 6" xfId="38133"/>
    <cellStyle name="Normal 3 2 2 2 2 2 3" xfId="5214"/>
    <cellStyle name="Normal 3 2 2 2 2 2 3 2" xfId="13888"/>
    <cellStyle name="Normal 3 2 2 2 2 2 3 2 2" xfId="38134"/>
    <cellStyle name="Normal 3 2 2 2 2 2 3 3" xfId="19671"/>
    <cellStyle name="Normal 3 2 2 2 2 2 3 3 2" xfId="38135"/>
    <cellStyle name="Normal 3 2 2 2 2 2 3 4" xfId="38136"/>
    <cellStyle name="Normal 3 2 2 2 2 2 4" xfId="8106"/>
    <cellStyle name="Normal 3 2 2 2 2 2 4 2" xfId="38137"/>
    <cellStyle name="Normal 3 2 2 2 2 2 5" xfId="4025"/>
    <cellStyle name="Normal 3 2 2 2 2 2 5 2" xfId="38138"/>
    <cellStyle name="Normal 3 2 2 2 2 2 6" xfId="10997"/>
    <cellStyle name="Normal 3 2 2 2 2 2 6 2" xfId="38139"/>
    <cellStyle name="Normal 3 2 2 2 2 2 7" xfId="16780"/>
    <cellStyle name="Normal 3 2 2 2 2 2 7 2" xfId="38140"/>
    <cellStyle name="Normal 3 2 2 2 2 2 8" xfId="38141"/>
    <cellStyle name="Normal 3 2 2 2 2 3" xfId="1147"/>
    <cellStyle name="Normal 3 2 2 2 2 3 2" xfId="2851"/>
    <cellStyle name="Normal 3 2 2 2 2 3 2 2" xfId="10337"/>
    <cellStyle name="Normal 3 2 2 2 2 3 2 2 2" xfId="16119"/>
    <cellStyle name="Normal 3 2 2 2 2 3 2 2 2 2" xfId="38142"/>
    <cellStyle name="Normal 3 2 2 2 2 3 2 2 3" xfId="21902"/>
    <cellStyle name="Normal 3 2 2 2 2 3 2 2 3 2" xfId="38143"/>
    <cellStyle name="Normal 3 2 2 2 2 3 2 2 4" xfId="38144"/>
    <cellStyle name="Normal 3 2 2 2 2 3 2 3" xfId="7446"/>
    <cellStyle name="Normal 3 2 2 2 2 3 2 3 2" xfId="38145"/>
    <cellStyle name="Normal 3 2 2 2 2 3 2 4" xfId="13228"/>
    <cellStyle name="Normal 3 2 2 2 2 3 2 4 2" xfId="38146"/>
    <cellStyle name="Normal 3 2 2 2 2 3 2 5" xfId="19011"/>
    <cellStyle name="Normal 3 2 2 2 2 3 2 5 2" xfId="38147"/>
    <cellStyle name="Normal 3 2 2 2 2 3 2 6" xfId="38148"/>
    <cellStyle name="Normal 3 2 2 2 2 3 3" xfId="5743"/>
    <cellStyle name="Normal 3 2 2 2 2 3 3 2" xfId="14417"/>
    <cellStyle name="Normal 3 2 2 2 2 3 3 2 2" xfId="38149"/>
    <cellStyle name="Normal 3 2 2 2 2 3 3 3" xfId="20200"/>
    <cellStyle name="Normal 3 2 2 2 2 3 3 3 2" xfId="38150"/>
    <cellStyle name="Normal 3 2 2 2 2 3 3 4" xfId="38151"/>
    <cellStyle name="Normal 3 2 2 2 2 3 4" xfId="8635"/>
    <cellStyle name="Normal 3 2 2 2 2 3 4 2" xfId="38152"/>
    <cellStyle name="Normal 3 2 2 2 2 3 5" xfId="4554"/>
    <cellStyle name="Normal 3 2 2 2 2 3 5 2" xfId="38153"/>
    <cellStyle name="Normal 3 2 2 2 2 3 6" xfId="11526"/>
    <cellStyle name="Normal 3 2 2 2 2 3 6 2" xfId="38154"/>
    <cellStyle name="Normal 3 2 2 2 2 3 7" xfId="17309"/>
    <cellStyle name="Normal 3 2 2 2 2 3 7 2" xfId="38155"/>
    <cellStyle name="Normal 3 2 2 2 2 3 8" xfId="38156"/>
    <cellStyle name="Normal 3 2 2 2 2 4" xfId="2321"/>
    <cellStyle name="Normal 3 2 2 2 2 4 2" xfId="6916"/>
    <cellStyle name="Normal 3 2 2 2 2 4 2 2" xfId="15589"/>
    <cellStyle name="Normal 3 2 2 2 2 4 2 2 2" xfId="38157"/>
    <cellStyle name="Normal 3 2 2 2 2 4 2 3" xfId="21372"/>
    <cellStyle name="Normal 3 2 2 2 2 4 2 3 2" xfId="38158"/>
    <cellStyle name="Normal 3 2 2 2 2 4 2 4" xfId="38159"/>
    <cellStyle name="Normal 3 2 2 2 2 4 3" xfId="9807"/>
    <cellStyle name="Normal 3 2 2 2 2 4 3 2" xfId="38160"/>
    <cellStyle name="Normal 3 2 2 2 2 4 4" xfId="4024"/>
    <cellStyle name="Normal 3 2 2 2 2 4 4 2" xfId="38161"/>
    <cellStyle name="Normal 3 2 2 2 2 4 5" xfId="12698"/>
    <cellStyle name="Normal 3 2 2 2 2 4 5 2" xfId="38162"/>
    <cellStyle name="Normal 3 2 2 2 2 4 6" xfId="18481"/>
    <cellStyle name="Normal 3 2 2 2 2 4 6 2" xfId="38163"/>
    <cellStyle name="Normal 3 2 2 2 2 4 7" xfId="38164"/>
    <cellStyle name="Normal 3 2 2 2 2 5" xfId="1646"/>
    <cellStyle name="Normal 3 2 2 2 2 5 2" xfId="9132"/>
    <cellStyle name="Normal 3 2 2 2 2 5 2 2" xfId="14914"/>
    <cellStyle name="Normal 3 2 2 2 2 5 2 2 2" xfId="38165"/>
    <cellStyle name="Normal 3 2 2 2 2 5 2 3" xfId="20697"/>
    <cellStyle name="Normal 3 2 2 2 2 5 2 3 2" xfId="38166"/>
    <cellStyle name="Normal 3 2 2 2 2 5 2 4" xfId="38167"/>
    <cellStyle name="Normal 3 2 2 2 2 5 3" xfId="6241"/>
    <cellStyle name="Normal 3 2 2 2 2 5 3 2" xfId="38168"/>
    <cellStyle name="Normal 3 2 2 2 2 5 4" xfId="12023"/>
    <cellStyle name="Normal 3 2 2 2 2 5 4 2" xfId="38169"/>
    <cellStyle name="Normal 3 2 2 2 2 5 5" xfId="17806"/>
    <cellStyle name="Normal 3 2 2 2 2 5 5 2" xfId="38170"/>
    <cellStyle name="Normal 3 2 2 2 2 5 6" xfId="38171"/>
    <cellStyle name="Normal 3 2 2 2 2 6" xfId="5213"/>
    <cellStyle name="Normal 3 2 2 2 2 6 2" xfId="13887"/>
    <cellStyle name="Normal 3 2 2 2 2 6 2 2" xfId="38172"/>
    <cellStyle name="Normal 3 2 2 2 2 6 3" xfId="19670"/>
    <cellStyle name="Normal 3 2 2 2 2 6 3 2" xfId="38173"/>
    <cellStyle name="Normal 3 2 2 2 2 6 4" xfId="38174"/>
    <cellStyle name="Normal 3 2 2 2 2 7" xfId="8105"/>
    <cellStyle name="Normal 3 2 2 2 2 7 2" xfId="38175"/>
    <cellStyle name="Normal 3 2 2 2 2 8" xfId="3349"/>
    <cellStyle name="Normal 3 2 2 2 2 8 2" xfId="38176"/>
    <cellStyle name="Normal 3 2 2 2 2 9" xfId="10996"/>
    <cellStyle name="Normal 3 2 2 2 2 9 2" xfId="38177"/>
    <cellStyle name="Normal 3 2 2 2 3" xfId="586"/>
    <cellStyle name="Normal 3 2 2 2 3 2" xfId="2323"/>
    <cellStyle name="Normal 3 2 2 2 3 2 2" xfId="9809"/>
    <cellStyle name="Normal 3 2 2 2 3 2 2 2" xfId="15591"/>
    <cellStyle name="Normal 3 2 2 2 3 2 2 2 2" xfId="38178"/>
    <cellStyle name="Normal 3 2 2 2 3 2 2 3" xfId="21374"/>
    <cellStyle name="Normal 3 2 2 2 3 2 2 3 2" xfId="38179"/>
    <cellStyle name="Normal 3 2 2 2 3 2 2 4" xfId="38180"/>
    <cellStyle name="Normal 3 2 2 2 3 2 3" xfId="6918"/>
    <cellStyle name="Normal 3 2 2 2 3 2 3 2" xfId="38181"/>
    <cellStyle name="Normal 3 2 2 2 3 2 4" xfId="12700"/>
    <cellStyle name="Normal 3 2 2 2 3 2 4 2" xfId="38182"/>
    <cellStyle name="Normal 3 2 2 2 3 2 5" xfId="18483"/>
    <cellStyle name="Normal 3 2 2 2 3 2 5 2" xfId="38183"/>
    <cellStyle name="Normal 3 2 2 2 3 2 6" xfId="38184"/>
    <cellStyle name="Normal 3 2 2 2 3 3" xfId="5215"/>
    <cellStyle name="Normal 3 2 2 2 3 3 2" xfId="13889"/>
    <cellStyle name="Normal 3 2 2 2 3 3 2 2" xfId="38185"/>
    <cellStyle name="Normal 3 2 2 2 3 3 3" xfId="19672"/>
    <cellStyle name="Normal 3 2 2 2 3 3 3 2" xfId="38186"/>
    <cellStyle name="Normal 3 2 2 2 3 3 4" xfId="38187"/>
    <cellStyle name="Normal 3 2 2 2 3 4" xfId="8107"/>
    <cellStyle name="Normal 3 2 2 2 3 4 2" xfId="38188"/>
    <cellStyle name="Normal 3 2 2 2 3 5" xfId="4026"/>
    <cellStyle name="Normal 3 2 2 2 3 5 2" xfId="38189"/>
    <cellStyle name="Normal 3 2 2 2 3 6" xfId="10998"/>
    <cellStyle name="Normal 3 2 2 2 3 6 2" xfId="38190"/>
    <cellStyle name="Normal 3 2 2 2 3 7" xfId="16781"/>
    <cellStyle name="Normal 3 2 2 2 3 7 2" xfId="38191"/>
    <cellStyle name="Normal 3 2 2 2 3 8" xfId="38192"/>
    <cellStyle name="Normal 3 2 2 2 4" xfId="1146"/>
    <cellStyle name="Normal 3 2 2 2 4 2" xfId="2850"/>
    <cellStyle name="Normal 3 2 2 2 4 2 2" xfId="10336"/>
    <cellStyle name="Normal 3 2 2 2 4 2 2 2" xfId="16118"/>
    <cellStyle name="Normal 3 2 2 2 4 2 2 2 2" xfId="38193"/>
    <cellStyle name="Normal 3 2 2 2 4 2 2 3" xfId="21901"/>
    <cellStyle name="Normal 3 2 2 2 4 2 2 3 2" xfId="38194"/>
    <cellStyle name="Normal 3 2 2 2 4 2 2 4" xfId="38195"/>
    <cellStyle name="Normal 3 2 2 2 4 2 3" xfId="7445"/>
    <cellStyle name="Normal 3 2 2 2 4 2 3 2" xfId="38196"/>
    <cellStyle name="Normal 3 2 2 2 4 2 4" xfId="13227"/>
    <cellStyle name="Normal 3 2 2 2 4 2 4 2" xfId="38197"/>
    <cellStyle name="Normal 3 2 2 2 4 2 5" xfId="19010"/>
    <cellStyle name="Normal 3 2 2 2 4 2 5 2" xfId="38198"/>
    <cellStyle name="Normal 3 2 2 2 4 2 6" xfId="38199"/>
    <cellStyle name="Normal 3 2 2 2 4 3" xfId="5742"/>
    <cellStyle name="Normal 3 2 2 2 4 3 2" xfId="14416"/>
    <cellStyle name="Normal 3 2 2 2 4 3 2 2" xfId="38200"/>
    <cellStyle name="Normal 3 2 2 2 4 3 3" xfId="20199"/>
    <cellStyle name="Normal 3 2 2 2 4 3 3 2" xfId="38201"/>
    <cellStyle name="Normal 3 2 2 2 4 3 4" xfId="38202"/>
    <cellStyle name="Normal 3 2 2 2 4 4" xfId="8634"/>
    <cellStyle name="Normal 3 2 2 2 4 4 2" xfId="38203"/>
    <cellStyle name="Normal 3 2 2 2 4 5" xfId="4553"/>
    <cellStyle name="Normal 3 2 2 2 4 5 2" xfId="38204"/>
    <cellStyle name="Normal 3 2 2 2 4 6" xfId="11525"/>
    <cellStyle name="Normal 3 2 2 2 4 6 2" xfId="38205"/>
    <cellStyle name="Normal 3 2 2 2 4 7" xfId="17308"/>
    <cellStyle name="Normal 3 2 2 2 4 7 2" xfId="38206"/>
    <cellStyle name="Normal 3 2 2 2 4 8" xfId="38207"/>
    <cellStyle name="Normal 3 2 2 2 5" xfId="2320"/>
    <cellStyle name="Normal 3 2 2 2 5 2" xfId="6915"/>
    <cellStyle name="Normal 3 2 2 2 5 2 2" xfId="15588"/>
    <cellStyle name="Normal 3 2 2 2 5 2 2 2" xfId="38208"/>
    <cellStyle name="Normal 3 2 2 2 5 2 3" xfId="21371"/>
    <cellStyle name="Normal 3 2 2 2 5 2 3 2" xfId="38209"/>
    <cellStyle name="Normal 3 2 2 2 5 2 4" xfId="38210"/>
    <cellStyle name="Normal 3 2 2 2 5 3" xfId="9806"/>
    <cellStyle name="Normal 3 2 2 2 5 3 2" xfId="38211"/>
    <cellStyle name="Normal 3 2 2 2 5 4" xfId="4023"/>
    <cellStyle name="Normal 3 2 2 2 5 4 2" xfId="38212"/>
    <cellStyle name="Normal 3 2 2 2 5 5" xfId="12697"/>
    <cellStyle name="Normal 3 2 2 2 5 5 2" xfId="38213"/>
    <cellStyle name="Normal 3 2 2 2 5 6" xfId="18480"/>
    <cellStyle name="Normal 3 2 2 2 5 6 2" xfId="38214"/>
    <cellStyle name="Normal 3 2 2 2 5 7" xfId="38215"/>
    <cellStyle name="Normal 3 2 2 2 6" xfId="1645"/>
    <cellStyle name="Normal 3 2 2 2 6 2" xfId="9131"/>
    <cellStyle name="Normal 3 2 2 2 6 2 2" xfId="14913"/>
    <cellStyle name="Normal 3 2 2 2 6 2 2 2" xfId="38216"/>
    <cellStyle name="Normal 3 2 2 2 6 2 3" xfId="20696"/>
    <cellStyle name="Normal 3 2 2 2 6 2 3 2" xfId="38217"/>
    <cellStyle name="Normal 3 2 2 2 6 2 4" xfId="38218"/>
    <cellStyle name="Normal 3 2 2 2 6 3" xfId="6240"/>
    <cellStyle name="Normal 3 2 2 2 6 3 2" xfId="38219"/>
    <cellStyle name="Normal 3 2 2 2 6 4" xfId="12022"/>
    <cellStyle name="Normal 3 2 2 2 6 4 2" xfId="38220"/>
    <cellStyle name="Normal 3 2 2 2 6 5" xfId="17805"/>
    <cellStyle name="Normal 3 2 2 2 6 5 2" xfId="38221"/>
    <cellStyle name="Normal 3 2 2 2 6 6" xfId="38222"/>
    <cellStyle name="Normal 3 2 2 2 7" xfId="5212"/>
    <cellStyle name="Normal 3 2 2 2 7 2" xfId="13886"/>
    <cellStyle name="Normal 3 2 2 2 7 2 2" xfId="38223"/>
    <cellStyle name="Normal 3 2 2 2 7 3" xfId="19669"/>
    <cellStyle name="Normal 3 2 2 2 7 3 2" xfId="38224"/>
    <cellStyle name="Normal 3 2 2 2 7 4" xfId="38225"/>
    <cellStyle name="Normal 3 2 2 2 8" xfId="8104"/>
    <cellStyle name="Normal 3 2 2 2 8 2" xfId="38226"/>
    <cellStyle name="Normal 3 2 2 2 9" xfId="3348"/>
    <cellStyle name="Normal 3 2 2 2 9 2" xfId="38227"/>
    <cellStyle name="Normal 3 2 2 3" xfId="587"/>
    <cellStyle name="Normal 3 2 2 3 10" xfId="16782"/>
    <cellStyle name="Normal 3 2 2 3 10 2" xfId="38228"/>
    <cellStyle name="Normal 3 2 2 3 11" xfId="38229"/>
    <cellStyle name="Normal 3 2 2 3 2" xfId="588"/>
    <cellStyle name="Normal 3 2 2 3 2 2" xfId="2325"/>
    <cellStyle name="Normal 3 2 2 3 2 2 2" xfId="9811"/>
    <cellStyle name="Normal 3 2 2 3 2 2 2 2" xfId="15593"/>
    <cellStyle name="Normal 3 2 2 3 2 2 2 2 2" xfId="38230"/>
    <cellStyle name="Normal 3 2 2 3 2 2 2 3" xfId="21376"/>
    <cellStyle name="Normal 3 2 2 3 2 2 2 3 2" xfId="38231"/>
    <cellStyle name="Normal 3 2 2 3 2 2 2 4" xfId="38232"/>
    <cellStyle name="Normal 3 2 2 3 2 2 3" xfId="6920"/>
    <cellStyle name="Normal 3 2 2 3 2 2 3 2" xfId="38233"/>
    <cellStyle name="Normal 3 2 2 3 2 2 4" xfId="12702"/>
    <cellStyle name="Normal 3 2 2 3 2 2 4 2" xfId="38234"/>
    <cellStyle name="Normal 3 2 2 3 2 2 5" xfId="18485"/>
    <cellStyle name="Normal 3 2 2 3 2 2 5 2" xfId="38235"/>
    <cellStyle name="Normal 3 2 2 3 2 2 6" xfId="38236"/>
    <cellStyle name="Normal 3 2 2 3 2 3" xfId="5217"/>
    <cellStyle name="Normal 3 2 2 3 2 3 2" xfId="13891"/>
    <cellStyle name="Normal 3 2 2 3 2 3 2 2" xfId="38237"/>
    <cellStyle name="Normal 3 2 2 3 2 3 3" xfId="19674"/>
    <cellStyle name="Normal 3 2 2 3 2 3 3 2" xfId="38238"/>
    <cellStyle name="Normal 3 2 2 3 2 3 4" xfId="38239"/>
    <cellStyle name="Normal 3 2 2 3 2 4" xfId="8109"/>
    <cellStyle name="Normal 3 2 2 3 2 4 2" xfId="38240"/>
    <cellStyle name="Normal 3 2 2 3 2 5" xfId="4028"/>
    <cellStyle name="Normal 3 2 2 3 2 5 2" xfId="38241"/>
    <cellStyle name="Normal 3 2 2 3 2 6" xfId="11000"/>
    <cellStyle name="Normal 3 2 2 3 2 6 2" xfId="38242"/>
    <cellStyle name="Normal 3 2 2 3 2 7" xfId="16783"/>
    <cellStyle name="Normal 3 2 2 3 2 7 2" xfId="38243"/>
    <cellStyle name="Normal 3 2 2 3 2 8" xfId="38244"/>
    <cellStyle name="Normal 3 2 2 3 3" xfId="1148"/>
    <cellStyle name="Normal 3 2 2 3 3 2" xfId="2852"/>
    <cellStyle name="Normal 3 2 2 3 3 2 2" xfId="10338"/>
    <cellStyle name="Normal 3 2 2 3 3 2 2 2" xfId="16120"/>
    <cellStyle name="Normal 3 2 2 3 3 2 2 2 2" xfId="38245"/>
    <cellStyle name="Normal 3 2 2 3 3 2 2 3" xfId="21903"/>
    <cellStyle name="Normal 3 2 2 3 3 2 2 3 2" xfId="38246"/>
    <cellStyle name="Normal 3 2 2 3 3 2 2 4" xfId="38247"/>
    <cellStyle name="Normal 3 2 2 3 3 2 3" xfId="7447"/>
    <cellStyle name="Normal 3 2 2 3 3 2 3 2" xfId="38248"/>
    <cellStyle name="Normal 3 2 2 3 3 2 4" xfId="13229"/>
    <cellStyle name="Normal 3 2 2 3 3 2 4 2" xfId="38249"/>
    <cellStyle name="Normal 3 2 2 3 3 2 5" xfId="19012"/>
    <cellStyle name="Normal 3 2 2 3 3 2 5 2" xfId="38250"/>
    <cellStyle name="Normal 3 2 2 3 3 2 6" xfId="38251"/>
    <cellStyle name="Normal 3 2 2 3 3 3" xfId="5744"/>
    <cellStyle name="Normal 3 2 2 3 3 3 2" xfId="14418"/>
    <cellStyle name="Normal 3 2 2 3 3 3 2 2" xfId="38252"/>
    <cellStyle name="Normal 3 2 2 3 3 3 3" xfId="20201"/>
    <cellStyle name="Normal 3 2 2 3 3 3 3 2" xfId="38253"/>
    <cellStyle name="Normal 3 2 2 3 3 3 4" xfId="38254"/>
    <cellStyle name="Normal 3 2 2 3 3 4" xfId="8636"/>
    <cellStyle name="Normal 3 2 2 3 3 4 2" xfId="38255"/>
    <cellStyle name="Normal 3 2 2 3 3 5" xfId="4555"/>
    <cellStyle name="Normal 3 2 2 3 3 5 2" xfId="38256"/>
    <cellStyle name="Normal 3 2 2 3 3 6" xfId="11527"/>
    <cellStyle name="Normal 3 2 2 3 3 6 2" xfId="38257"/>
    <cellStyle name="Normal 3 2 2 3 3 7" xfId="17310"/>
    <cellStyle name="Normal 3 2 2 3 3 7 2" xfId="38258"/>
    <cellStyle name="Normal 3 2 2 3 3 8" xfId="38259"/>
    <cellStyle name="Normal 3 2 2 3 4" xfId="2324"/>
    <cellStyle name="Normal 3 2 2 3 4 2" xfId="6919"/>
    <cellStyle name="Normal 3 2 2 3 4 2 2" xfId="15592"/>
    <cellStyle name="Normal 3 2 2 3 4 2 2 2" xfId="38260"/>
    <cellStyle name="Normal 3 2 2 3 4 2 3" xfId="21375"/>
    <cellStyle name="Normal 3 2 2 3 4 2 3 2" xfId="38261"/>
    <cellStyle name="Normal 3 2 2 3 4 2 4" xfId="38262"/>
    <cellStyle name="Normal 3 2 2 3 4 3" xfId="9810"/>
    <cellStyle name="Normal 3 2 2 3 4 3 2" xfId="38263"/>
    <cellStyle name="Normal 3 2 2 3 4 4" xfId="4027"/>
    <cellStyle name="Normal 3 2 2 3 4 4 2" xfId="38264"/>
    <cellStyle name="Normal 3 2 2 3 4 5" xfId="12701"/>
    <cellStyle name="Normal 3 2 2 3 4 5 2" xfId="38265"/>
    <cellStyle name="Normal 3 2 2 3 4 6" xfId="18484"/>
    <cellStyle name="Normal 3 2 2 3 4 6 2" xfId="38266"/>
    <cellStyle name="Normal 3 2 2 3 4 7" xfId="38267"/>
    <cellStyle name="Normal 3 2 2 3 5" xfId="1647"/>
    <cellStyle name="Normal 3 2 2 3 5 2" xfId="9133"/>
    <cellStyle name="Normal 3 2 2 3 5 2 2" xfId="14915"/>
    <cellStyle name="Normal 3 2 2 3 5 2 2 2" xfId="38268"/>
    <cellStyle name="Normal 3 2 2 3 5 2 3" xfId="20698"/>
    <cellStyle name="Normal 3 2 2 3 5 2 3 2" xfId="38269"/>
    <cellStyle name="Normal 3 2 2 3 5 2 4" xfId="38270"/>
    <cellStyle name="Normal 3 2 2 3 5 3" xfId="6242"/>
    <cellStyle name="Normal 3 2 2 3 5 3 2" xfId="38271"/>
    <cellStyle name="Normal 3 2 2 3 5 4" xfId="12024"/>
    <cellStyle name="Normal 3 2 2 3 5 4 2" xfId="38272"/>
    <cellStyle name="Normal 3 2 2 3 5 5" xfId="17807"/>
    <cellStyle name="Normal 3 2 2 3 5 5 2" xfId="38273"/>
    <cellStyle name="Normal 3 2 2 3 5 6" xfId="38274"/>
    <cellStyle name="Normal 3 2 2 3 6" xfId="5216"/>
    <cellStyle name="Normal 3 2 2 3 6 2" xfId="13890"/>
    <cellStyle name="Normal 3 2 2 3 6 2 2" xfId="38275"/>
    <cellStyle name="Normal 3 2 2 3 6 3" xfId="19673"/>
    <cellStyle name="Normal 3 2 2 3 6 3 2" xfId="38276"/>
    <cellStyle name="Normal 3 2 2 3 6 4" xfId="38277"/>
    <cellStyle name="Normal 3 2 2 3 7" xfId="8108"/>
    <cellStyle name="Normal 3 2 2 3 7 2" xfId="38278"/>
    <cellStyle name="Normal 3 2 2 3 8" xfId="3350"/>
    <cellStyle name="Normal 3 2 2 3 8 2" xfId="38279"/>
    <cellStyle name="Normal 3 2 2 3 9" xfId="10999"/>
    <cellStyle name="Normal 3 2 2 3 9 2" xfId="38280"/>
    <cellStyle name="Normal 3 2 2 4" xfId="589"/>
    <cellStyle name="Normal 3 2 2 4 10" xfId="16784"/>
    <cellStyle name="Normal 3 2 2 4 10 2" xfId="38281"/>
    <cellStyle name="Normal 3 2 2 4 11" xfId="38282"/>
    <cellStyle name="Normal 3 2 2 4 2" xfId="590"/>
    <cellStyle name="Normal 3 2 2 4 2 2" xfId="2327"/>
    <cellStyle name="Normal 3 2 2 4 2 2 2" xfId="9813"/>
    <cellStyle name="Normal 3 2 2 4 2 2 2 2" xfId="15595"/>
    <cellStyle name="Normal 3 2 2 4 2 2 2 2 2" xfId="38283"/>
    <cellStyle name="Normal 3 2 2 4 2 2 2 3" xfId="21378"/>
    <cellStyle name="Normal 3 2 2 4 2 2 2 3 2" xfId="38284"/>
    <cellStyle name="Normal 3 2 2 4 2 2 2 4" xfId="38285"/>
    <cellStyle name="Normal 3 2 2 4 2 2 3" xfId="6922"/>
    <cellStyle name="Normal 3 2 2 4 2 2 3 2" xfId="38286"/>
    <cellStyle name="Normal 3 2 2 4 2 2 4" xfId="12704"/>
    <cellStyle name="Normal 3 2 2 4 2 2 4 2" xfId="38287"/>
    <cellStyle name="Normal 3 2 2 4 2 2 5" xfId="18487"/>
    <cellStyle name="Normal 3 2 2 4 2 2 5 2" xfId="38288"/>
    <cellStyle name="Normal 3 2 2 4 2 2 6" xfId="38289"/>
    <cellStyle name="Normal 3 2 2 4 2 3" xfId="5219"/>
    <cellStyle name="Normal 3 2 2 4 2 3 2" xfId="13893"/>
    <cellStyle name="Normal 3 2 2 4 2 3 2 2" xfId="38290"/>
    <cellStyle name="Normal 3 2 2 4 2 3 3" xfId="19676"/>
    <cellStyle name="Normal 3 2 2 4 2 3 3 2" xfId="38291"/>
    <cellStyle name="Normal 3 2 2 4 2 3 4" xfId="38292"/>
    <cellStyle name="Normal 3 2 2 4 2 4" xfId="8111"/>
    <cellStyle name="Normal 3 2 2 4 2 4 2" xfId="38293"/>
    <cellStyle name="Normal 3 2 2 4 2 5" xfId="4030"/>
    <cellStyle name="Normal 3 2 2 4 2 5 2" xfId="38294"/>
    <cellStyle name="Normal 3 2 2 4 2 6" xfId="11002"/>
    <cellStyle name="Normal 3 2 2 4 2 6 2" xfId="38295"/>
    <cellStyle name="Normal 3 2 2 4 2 7" xfId="16785"/>
    <cellStyle name="Normal 3 2 2 4 2 7 2" xfId="38296"/>
    <cellStyle name="Normal 3 2 2 4 2 8" xfId="38297"/>
    <cellStyle name="Normal 3 2 2 4 3" xfId="1149"/>
    <cellStyle name="Normal 3 2 2 4 3 2" xfId="2853"/>
    <cellStyle name="Normal 3 2 2 4 3 2 2" xfId="10339"/>
    <cellStyle name="Normal 3 2 2 4 3 2 2 2" xfId="16121"/>
    <cellStyle name="Normal 3 2 2 4 3 2 2 2 2" xfId="38298"/>
    <cellStyle name="Normal 3 2 2 4 3 2 2 3" xfId="21904"/>
    <cellStyle name="Normal 3 2 2 4 3 2 2 3 2" xfId="38299"/>
    <cellStyle name="Normal 3 2 2 4 3 2 2 4" xfId="38300"/>
    <cellStyle name="Normal 3 2 2 4 3 2 3" xfId="7448"/>
    <cellStyle name="Normal 3 2 2 4 3 2 3 2" xfId="38301"/>
    <cellStyle name="Normal 3 2 2 4 3 2 4" xfId="13230"/>
    <cellStyle name="Normal 3 2 2 4 3 2 4 2" xfId="38302"/>
    <cellStyle name="Normal 3 2 2 4 3 2 5" xfId="19013"/>
    <cellStyle name="Normal 3 2 2 4 3 2 5 2" xfId="38303"/>
    <cellStyle name="Normal 3 2 2 4 3 2 6" xfId="38304"/>
    <cellStyle name="Normal 3 2 2 4 3 3" xfId="5745"/>
    <cellStyle name="Normal 3 2 2 4 3 3 2" xfId="14419"/>
    <cellStyle name="Normal 3 2 2 4 3 3 2 2" xfId="38305"/>
    <cellStyle name="Normal 3 2 2 4 3 3 3" xfId="20202"/>
    <cellStyle name="Normal 3 2 2 4 3 3 3 2" xfId="38306"/>
    <cellStyle name="Normal 3 2 2 4 3 3 4" xfId="38307"/>
    <cellStyle name="Normal 3 2 2 4 3 4" xfId="8637"/>
    <cellStyle name="Normal 3 2 2 4 3 4 2" xfId="38308"/>
    <cellStyle name="Normal 3 2 2 4 3 5" xfId="4556"/>
    <cellStyle name="Normal 3 2 2 4 3 5 2" xfId="38309"/>
    <cellStyle name="Normal 3 2 2 4 3 6" xfId="11528"/>
    <cellStyle name="Normal 3 2 2 4 3 6 2" xfId="38310"/>
    <cellStyle name="Normal 3 2 2 4 3 7" xfId="17311"/>
    <cellStyle name="Normal 3 2 2 4 3 7 2" xfId="38311"/>
    <cellStyle name="Normal 3 2 2 4 3 8" xfId="38312"/>
    <cellStyle name="Normal 3 2 2 4 4" xfId="2326"/>
    <cellStyle name="Normal 3 2 2 4 4 2" xfId="6921"/>
    <cellStyle name="Normal 3 2 2 4 4 2 2" xfId="15594"/>
    <cellStyle name="Normal 3 2 2 4 4 2 2 2" xfId="38313"/>
    <cellStyle name="Normal 3 2 2 4 4 2 3" xfId="21377"/>
    <cellStyle name="Normal 3 2 2 4 4 2 3 2" xfId="38314"/>
    <cellStyle name="Normal 3 2 2 4 4 2 4" xfId="38315"/>
    <cellStyle name="Normal 3 2 2 4 4 3" xfId="9812"/>
    <cellStyle name="Normal 3 2 2 4 4 3 2" xfId="38316"/>
    <cellStyle name="Normal 3 2 2 4 4 4" xfId="4029"/>
    <cellStyle name="Normal 3 2 2 4 4 4 2" xfId="38317"/>
    <cellStyle name="Normal 3 2 2 4 4 5" xfId="12703"/>
    <cellStyle name="Normal 3 2 2 4 4 5 2" xfId="38318"/>
    <cellStyle name="Normal 3 2 2 4 4 6" xfId="18486"/>
    <cellStyle name="Normal 3 2 2 4 4 6 2" xfId="38319"/>
    <cellStyle name="Normal 3 2 2 4 4 7" xfId="38320"/>
    <cellStyle name="Normal 3 2 2 4 5" xfId="1648"/>
    <cellStyle name="Normal 3 2 2 4 5 2" xfId="9134"/>
    <cellStyle name="Normal 3 2 2 4 5 2 2" xfId="14916"/>
    <cellStyle name="Normal 3 2 2 4 5 2 2 2" xfId="38321"/>
    <cellStyle name="Normal 3 2 2 4 5 2 3" xfId="20699"/>
    <cellStyle name="Normal 3 2 2 4 5 2 3 2" xfId="38322"/>
    <cellStyle name="Normal 3 2 2 4 5 2 4" xfId="38323"/>
    <cellStyle name="Normal 3 2 2 4 5 3" xfId="6243"/>
    <cellStyle name="Normal 3 2 2 4 5 3 2" xfId="38324"/>
    <cellStyle name="Normal 3 2 2 4 5 4" xfId="12025"/>
    <cellStyle name="Normal 3 2 2 4 5 4 2" xfId="38325"/>
    <cellStyle name="Normal 3 2 2 4 5 5" xfId="17808"/>
    <cellStyle name="Normal 3 2 2 4 5 5 2" xfId="38326"/>
    <cellStyle name="Normal 3 2 2 4 5 6" xfId="38327"/>
    <cellStyle name="Normal 3 2 2 4 6" xfId="5218"/>
    <cellStyle name="Normal 3 2 2 4 6 2" xfId="13892"/>
    <cellStyle name="Normal 3 2 2 4 6 2 2" xfId="38328"/>
    <cellStyle name="Normal 3 2 2 4 6 3" xfId="19675"/>
    <cellStyle name="Normal 3 2 2 4 6 3 2" xfId="38329"/>
    <cellStyle name="Normal 3 2 2 4 6 4" xfId="38330"/>
    <cellStyle name="Normal 3 2 2 4 7" xfId="8110"/>
    <cellStyle name="Normal 3 2 2 4 7 2" xfId="38331"/>
    <cellStyle name="Normal 3 2 2 4 8" xfId="3351"/>
    <cellStyle name="Normal 3 2 2 4 8 2" xfId="38332"/>
    <cellStyle name="Normal 3 2 2 4 9" xfId="11001"/>
    <cellStyle name="Normal 3 2 2 4 9 2" xfId="38333"/>
    <cellStyle name="Normal 3 2 2 5" xfId="591"/>
    <cellStyle name="Normal 3 2 2 5 2" xfId="2328"/>
    <cellStyle name="Normal 3 2 2 5 2 2" xfId="6923"/>
    <cellStyle name="Normal 3 2 2 5 2 2 2" xfId="15596"/>
    <cellStyle name="Normal 3 2 2 5 2 2 2 2" xfId="38334"/>
    <cellStyle name="Normal 3 2 2 5 2 2 3" xfId="21379"/>
    <cellStyle name="Normal 3 2 2 5 2 2 3 2" xfId="38335"/>
    <cellStyle name="Normal 3 2 2 5 2 2 4" xfId="38336"/>
    <cellStyle name="Normal 3 2 2 5 2 3" xfId="9814"/>
    <cellStyle name="Normal 3 2 2 5 2 3 2" xfId="38337"/>
    <cellStyle name="Normal 3 2 2 5 2 4" xfId="4031"/>
    <cellStyle name="Normal 3 2 2 5 2 4 2" xfId="38338"/>
    <cellStyle name="Normal 3 2 2 5 2 5" xfId="12705"/>
    <cellStyle name="Normal 3 2 2 5 2 5 2" xfId="38339"/>
    <cellStyle name="Normal 3 2 2 5 2 6" xfId="18488"/>
    <cellStyle name="Normal 3 2 2 5 2 6 2" xfId="38340"/>
    <cellStyle name="Normal 3 2 2 5 2 7" xfId="38341"/>
    <cellStyle name="Normal 3 2 2 5 3" xfId="1644"/>
    <cellStyle name="Normal 3 2 2 5 3 2" xfId="9130"/>
    <cellStyle name="Normal 3 2 2 5 3 2 2" xfId="14912"/>
    <cellStyle name="Normal 3 2 2 5 3 2 2 2" xfId="38342"/>
    <cellStyle name="Normal 3 2 2 5 3 2 3" xfId="20695"/>
    <cellStyle name="Normal 3 2 2 5 3 2 3 2" xfId="38343"/>
    <cellStyle name="Normal 3 2 2 5 3 2 4" xfId="38344"/>
    <cellStyle name="Normal 3 2 2 5 3 3" xfId="6239"/>
    <cellStyle name="Normal 3 2 2 5 3 3 2" xfId="38345"/>
    <cellStyle name="Normal 3 2 2 5 3 4" xfId="12021"/>
    <cellStyle name="Normal 3 2 2 5 3 4 2" xfId="38346"/>
    <cellStyle name="Normal 3 2 2 5 3 5" xfId="17804"/>
    <cellStyle name="Normal 3 2 2 5 3 5 2" xfId="38347"/>
    <cellStyle name="Normal 3 2 2 5 3 6" xfId="38348"/>
    <cellStyle name="Normal 3 2 2 5 4" xfId="5220"/>
    <cellStyle name="Normal 3 2 2 5 4 2" xfId="13894"/>
    <cellStyle name="Normal 3 2 2 5 4 2 2" xfId="38349"/>
    <cellStyle name="Normal 3 2 2 5 4 3" xfId="19677"/>
    <cellStyle name="Normal 3 2 2 5 4 3 2" xfId="38350"/>
    <cellStyle name="Normal 3 2 2 5 4 4" xfId="38351"/>
    <cellStyle name="Normal 3 2 2 5 5" xfId="8112"/>
    <cellStyle name="Normal 3 2 2 5 5 2" xfId="38352"/>
    <cellStyle name="Normal 3 2 2 5 6" xfId="3347"/>
    <cellStyle name="Normal 3 2 2 5 6 2" xfId="38353"/>
    <cellStyle name="Normal 3 2 2 5 7" xfId="11003"/>
    <cellStyle name="Normal 3 2 2 5 7 2" xfId="38354"/>
    <cellStyle name="Normal 3 2 2 5 8" xfId="16786"/>
    <cellStyle name="Normal 3 2 2 5 8 2" xfId="38355"/>
    <cellStyle name="Normal 3 2 2 5 9" xfId="38356"/>
    <cellStyle name="Normal 3 2 2 6" xfId="896"/>
    <cellStyle name="Normal 3 2 2 6 2" xfId="2602"/>
    <cellStyle name="Normal 3 2 2 6 2 2" xfId="10088"/>
    <cellStyle name="Normal 3 2 2 6 2 2 2" xfId="15870"/>
    <cellStyle name="Normal 3 2 2 6 2 2 2 2" xfId="38357"/>
    <cellStyle name="Normal 3 2 2 6 2 2 3" xfId="21653"/>
    <cellStyle name="Normal 3 2 2 6 2 2 3 2" xfId="38358"/>
    <cellStyle name="Normal 3 2 2 6 2 2 4" xfId="38359"/>
    <cellStyle name="Normal 3 2 2 6 2 3" xfId="7197"/>
    <cellStyle name="Normal 3 2 2 6 2 3 2" xfId="38360"/>
    <cellStyle name="Normal 3 2 2 6 2 4" xfId="12979"/>
    <cellStyle name="Normal 3 2 2 6 2 4 2" xfId="38361"/>
    <cellStyle name="Normal 3 2 2 6 2 5" xfId="18762"/>
    <cellStyle name="Normal 3 2 2 6 2 5 2" xfId="38362"/>
    <cellStyle name="Normal 3 2 2 6 2 6" xfId="38363"/>
    <cellStyle name="Normal 3 2 2 6 3" xfId="5494"/>
    <cellStyle name="Normal 3 2 2 6 3 2" xfId="14168"/>
    <cellStyle name="Normal 3 2 2 6 3 2 2" xfId="38364"/>
    <cellStyle name="Normal 3 2 2 6 3 3" xfId="19951"/>
    <cellStyle name="Normal 3 2 2 6 3 3 2" xfId="38365"/>
    <cellStyle name="Normal 3 2 2 6 3 4" xfId="38366"/>
    <cellStyle name="Normal 3 2 2 6 4" xfId="8386"/>
    <cellStyle name="Normal 3 2 2 6 4 2" xfId="38367"/>
    <cellStyle name="Normal 3 2 2 6 5" xfId="4305"/>
    <cellStyle name="Normal 3 2 2 6 5 2" xfId="38368"/>
    <cellStyle name="Normal 3 2 2 6 6" xfId="11277"/>
    <cellStyle name="Normal 3 2 2 6 6 2" xfId="38369"/>
    <cellStyle name="Normal 3 2 2 6 7" xfId="17060"/>
    <cellStyle name="Normal 3 2 2 6 7 2" xfId="38370"/>
    <cellStyle name="Normal 3 2 2 6 8" xfId="38371"/>
    <cellStyle name="Normal 3 2 2 7" xfId="2319"/>
    <cellStyle name="Normal 3 2 2 7 2" xfId="6914"/>
    <cellStyle name="Normal 3 2 2 7 2 2" xfId="15587"/>
    <cellStyle name="Normal 3 2 2 7 2 2 2" xfId="38372"/>
    <cellStyle name="Normal 3 2 2 7 2 3" xfId="21370"/>
    <cellStyle name="Normal 3 2 2 7 2 3 2" xfId="38373"/>
    <cellStyle name="Normal 3 2 2 7 2 4" xfId="38374"/>
    <cellStyle name="Normal 3 2 2 7 3" xfId="9805"/>
    <cellStyle name="Normal 3 2 2 7 3 2" xfId="38375"/>
    <cellStyle name="Normal 3 2 2 7 4" xfId="4022"/>
    <cellStyle name="Normal 3 2 2 7 4 2" xfId="38376"/>
    <cellStyle name="Normal 3 2 2 7 5" xfId="12696"/>
    <cellStyle name="Normal 3 2 2 7 5 2" xfId="38377"/>
    <cellStyle name="Normal 3 2 2 7 6" xfId="18479"/>
    <cellStyle name="Normal 3 2 2 7 6 2" xfId="38378"/>
    <cellStyle name="Normal 3 2 2 7 7" xfId="38379"/>
    <cellStyle name="Normal 3 2 2 8" xfId="1337"/>
    <cellStyle name="Normal 3 2 2 8 2" xfId="8823"/>
    <cellStyle name="Normal 3 2 2 8 2 2" xfId="14605"/>
    <cellStyle name="Normal 3 2 2 8 2 2 2" xfId="38380"/>
    <cellStyle name="Normal 3 2 2 8 2 3" xfId="20388"/>
    <cellStyle name="Normal 3 2 2 8 2 3 2" xfId="38381"/>
    <cellStyle name="Normal 3 2 2 8 2 4" xfId="38382"/>
    <cellStyle name="Normal 3 2 2 8 3" xfId="5932"/>
    <cellStyle name="Normal 3 2 2 8 3 2" xfId="38383"/>
    <cellStyle name="Normal 3 2 2 8 4" xfId="11714"/>
    <cellStyle name="Normal 3 2 2 8 4 2" xfId="38384"/>
    <cellStyle name="Normal 3 2 2 8 5" xfId="17497"/>
    <cellStyle name="Normal 3 2 2 8 5 2" xfId="38385"/>
    <cellStyle name="Normal 3 2 2 8 6" xfId="38386"/>
    <cellStyle name="Normal 3 2 2 9" xfId="5211"/>
    <cellStyle name="Normal 3 2 2 9 2" xfId="13885"/>
    <cellStyle name="Normal 3 2 2 9 2 2" xfId="38387"/>
    <cellStyle name="Normal 3 2 2 9 3" xfId="19668"/>
    <cellStyle name="Normal 3 2 2 9 3 2" xfId="38388"/>
    <cellStyle name="Normal 3 2 2 9 4" xfId="38389"/>
    <cellStyle name="Normal 3 2 3" xfId="592"/>
    <cellStyle name="Normal 3 2 3 10" xfId="11004"/>
    <cellStyle name="Normal 3 2 3 10 2" xfId="38390"/>
    <cellStyle name="Normal 3 2 3 11" xfId="16787"/>
    <cellStyle name="Normal 3 2 3 11 2" xfId="38391"/>
    <cellStyle name="Normal 3 2 3 12" xfId="38392"/>
    <cellStyle name="Normal 3 2 3 2" xfId="593"/>
    <cellStyle name="Normal 3 2 3 2 10" xfId="16788"/>
    <cellStyle name="Normal 3 2 3 2 10 2" xfId="38393"/>
    <cellStyle name="Normal 3 2 3 2 11" xfId="38394"/>
    <cellStyle name="Normal 3 2 3 2 2" xfId="594"/>
    <cellStyle name="Normal 3 2 3 2 2 2" xfId="2331"/>
    <cellStyle name="Normal 3 2 3 2 2 2 2" xfId="9817"/>
    <cellStyle name="Normal 3 2 3 2 2 2 2 2" xfId="15599"/>
    <cellStyle name="Normal 3 2 3 2 2 2 2 2 2" xfId="38395"/>
    <cellStyle name="Normal 3 2 3 2 2 2 2 3" xfId="21382"/>
    <cellStyle name="Normal 3 2 3 2 2 2 2 3 2" xfId="38396"/>
    <cellStyle name="Normal 3 2 3 2 2 2 2 4" xfId="38397"/>
    <cellStyle name="Normal 3 2 3 2 2 2 3" xfId="6926"/>
    <cellStyle name="Normal 3 2 3 2 2 2 3 2" xfId="38398"/>
    <cellStyle name="Normal 3 2 3 2 2 2 4" xfId="12708"/>
    <cellStyle name="Normal 3 2 3 2 2 2 4 2" xfId="38399"/>
    <cellStyle name="Normal 3 2 3 2 2 2 5" xfId="18491"/>
    <cellStyle name="Normal 3 2 3 2 2 2 5 2" xfId="38400"/>
    <cellStyle name="Normal 3 2 3 2 2 2 6" xfId="38401"/>
    <cellStyle name="Normal 3 2 3 2 2 3" xfId="5223"/>
    <cellStyle name="Normal 3 2 3 2 2 3 2" xfId="13897"/>
    <cellStyle name="Normal 3 2 3 2 2 3 2 2" xfId="38402"/>
    <cellStyle name="Normal 3 2 3 2 2 3 3" xfId="19680"/>
    <cellStyle name="Normal 3 2 3 2 2 3 3 2" xfId="38403"/>
    <cellStyle name="Normal 3 2 3 2 2 3 4" xfId="38404"/>
    <cellStyle name="Normal 3 2 3 2 2 4" xfId="8115"/>
    <cellStyle name="Normal 3 2 3 2 2 4 2" xfId="38405"/>
    <cellStyle name="Normal 3 2 3 2 2 5" xfId="4034"/>
    <cellStyle name="Normal 3 2 3 2 2 5 2" xfId="38406"/>
    <cellStyle name="Normal 3 2 3 2 2 6" xfId="11006"/>
    <cellStyle name="Normal 3 2 3 2 2 6 2" xfId="38407"/>
    <cellStyle name="Normal 3 2 3 2 2 7" xfId="16789"/>
    <cellStyle name="Normal 3 2 3 2 2 7 2" xfId="38408"/>
    <cellStyle name="Normal 3 2 3 2 2 8" xfId="38409"/>
    <cellStyle name="Normal 3 2 3 2 3" xfId="1151"/>
    <cellStyle name="Normal 3 2 3 2 3 2" xfId="2855"/>
    <cellStyle name="Normal 3 2 3 2 3 2 2" xfId="10341"/>
    <cellStyle name="Normal 3 2 3 2 3 2 2 2" xfId="16123"/>
    <cellStyle name="Normal 3 2 3 2 3 2 2 2 2" xfId="38410"/>
    <cellStyle name="Normal 3 2 3 2 3 2 2 3" xfId="21906"/>
    <cellStyle name="Normal 3 2 3 2 3 2 2 3 2" xfId="38411"/>
    <cellStyle name="Normal 3 2 3 2 3 2 2 4" xfId="38412"/>
    <cellStyle name="Normal 3 2 3 2 3 2 3" xfId="7450"/>
    <cellStyle name="Normal 3 2 3 2 3 2 3 2" xfId="38413"/>
    <cellStyle name="Normal 3 2 3 2 3 2 4" xfId="13232"/>
    <cellStyle name="Normal 3 2 3 2 3 2 4 2" xfId="38414"/>
    <cellStyle name="Normal 3 2 3 2 3 2 5" xfId="19015"/>
    <cellStyle name="Normal 3 2 3 2 3 2 5 2" xfId="38415"/>
    <cellStyle name="Normal 3 2 3 2 3 2 6" xfId="38416"/>
    <cellStyle name="Normal 3 2 3 2 3 3" xfId="5747"/>
    <cellStyle name="Normal 3 2 3 2 3 3 2" xfId="14421"/>
    <cellStyle name="Normal 3 2 3 2 3 3 2 2" xfId="38417"/>
    <cellStyle name="Normal 3 2 3 2 3 3 3" xfId="20204"/>
    <cellStyle name="Normal 3 2 3 2 3 3 3 2" xfId="38418"/>
    <cellStyle name="Normal 3 2 3 2 3 3 4" xfId="38419"/>
    <cellStyle name="Normal 3 2 3 2 3 4" xfId="8639"/>
    <cellStyle name="Normal 3 2 3 2 3 4 2" xfId="38420"/>
    <cellStyle name="Normal 3 2 3 2 3 5" xfId="4558"/>
    <cellStyle name="Normal 3 2 3 2 3 5 2" xfId="38421"/>
    <cellStyle name="Normal 3 2 3 2 3 6" xfId="11530"/>
    <cellStyle name="Normal 3 2 3 2 3 6 2" xfId="38422"/>
    <cellStyle name="Normal 3 2 3 2 3 7" xfId="17313"/>
    <cellStyle name="Normal 3 2 3 2 3 7 2" xfId="38423"/>
    <cellStyle name="Normal 3 2 3 2 3 8" xfId="38424"/>
    <cellStyle name="Normal 3 2 3 2 4" xfId="2330"/>
    <cellStyle name="Normal 3 2 3 2 4 2" xfId="6925"/>
    <cellStyle name="Normal 3 2 3 2 4 2 2" xfId="15598"/>
    <cellStyle name="Normal 3 2 3 2 4 2 2 2" xfId="38425"/>
    <cellStyle name="Normal 3 2 3 2 4 2 3" xfId="21381"/>
    <cellStyle name="Normal 3 2 3 2 4 2 3 2" xfId="38426"/>
    <cellStyle name="Normal 3 2 3 2 4 2 4" xfId="38427"/>
    <cellStyle name="Normal 3 2 3 2 4 3" xfId="9816"/>
    <cellStyle name="Normal 3 2 3 2 4 3 2" xfId="38428"/>
    <cellStyle name="Normal 3 2 3 2 4 4" xfId="4033"/>
    <cellStyle name="Normal 3 2 3 2 4 4 2" xfId="38429"/>
    <cellStyle name="Normal 3 2 3 2 4 5" xfId="12707"/>
    <cellStyle name="Normal 3 2 3 2 4 5 2" xfId="38430"/>
    <cellStyle name="Normal 3 2 3 2 4 6" xfId="18490"/>
    <cellStyle name="Normal 3 2 3 2 4 6 2" xfId="38431"/>
    <cellStyle name="Normal 3 2 3 2 4 7" xfId="38432"/>
    <cellStyle name="Normal 3 2 3 2 5" xfId="1650"/>
    <cellStyle name="Normal 3 2 3 2 5 2" xfId="9136"/>
    <cellStyle name="Normal 3 2 3 2 5 2 2" xfId="14918"/>
    <cellStyle name="Normal 3 2 3 2 5 2 2 2" xfId="38433"/>
    <cellStyle name="Normal 3 2 3 2 5 2 3" xfId="20701"/>
    <cellStyle name="Normal 3 2 3 2 5 2 3 2" xfId="38434"/>
    <cellStyle name="Normal 3 2 3 2 5 2 4" xfId="38435"/>
    <cellStyle name="Normal 3 2 3 2 5 3" xfId="6245"/>
    <cellStyle name="Normal 3 2 3 2 5 3 2" xfId="38436"/>
    <cellStyle name="Normal 3 2 3 2 5 4" xfId="12027"/>
    <cellStyle name="Normal 3 2 3 2 5 4 2" xfId="38437"/>
    <cellStyle name="Normal 3 2 3 2 5 5" xfId="17810"/>
    <cellStyle name="Normal 3 2 3 2 5 5 2" xfId="38438"/>
    <cellStyle name="Normal 3 2 3 2 5 6" xfId="38439"/>
    <cellStyle name="Normal 3 2 3 2 6" xfId="5222"/>
    <cellStyle name="Normal 3 2 3 2 6 2" xfId="13896"/>
    <cellStyle name="Normal 3 2 3 2 6 2 2" xfId="38440"/>
    <cellStyle name="Normal 3 2 3 2 6 3" xfId="19679"/>
    <cellStyle name="Normal 3 2 3 2 6 3 2" xfId="38441"/>
    <cellStyle name="Normal 3 2 3 2 6 4" xfId="38442"/>
    <cellStyle name="Normal 3 2 3 2 7" xfId="8114"/>
    <cellStyle name="Normal 3 2 3 2 7 2" xfId="38443"/>
    <cellStyle name="Normal 3 2 3 2 8" xfId="3353"/>
    <cellStyle name="Normal 3 2 3 2 8 2" xfId="38444"/>
    <cellStyle name="Normal 3 2 3 2 9" xfId="11005"/>
    <cellStyle name="Normal 3 2 3 2 9 2" xfId="38445"/>
    <cellStyle name="Normal 3 2 3 3" xfId="595"/>
    <cellStyle name="Normal 3 2 3 3 2" xfId="2332"/>
    <cellStyle name="Normal 3 2 3 3 2 2" xfId="6927"/>
    <cellStyle name="Normal 3 2 3 3 2 2 2" xfId="15600"/>
    <cellStyle name="Normal 3 2 3 3 2 2 2 2" xfId="38446"/>
    <cellStyle name="Normal 3 2 3 3 2 2 3" xfId="21383"/>
    <cellStyle name="Normal 3 2 3 3 2 2 3 2" xfId="38447"/>
    <cellStyle name="Normal 3 2 3 3 2 2 4" xfId="38448"/>
    <cellStyle name="Normal 3 2 3 3 2 3" xfId="9818"/>
    <cellStyle name="Normal 3 2 3 3 2 3 2" xfId="38449"/>
    <cellStyle name="Normal 3 2 3 3 2 4" xfId="4035"/>
    <cellStyle name="Normal 3 2 3 3 2 4 2" xfId="38450"/>
    <cellStyle name="Normal 3 2 3 3 2 5" xfId="12709"/>
    <cellStyle name="Normal 3 2 3 3 2 5 2" xfId="38451"/>
    <cellStyle name="Normal 3 2 3 3 2 6" xfId="18492"/>
    <cellStyle name="Normal 3 2 3 3 2 6 2" xfId="38452"/>
    <cellStyle name="Normal 3 2 3 3 2 7" xfId="38453"/>
    <cellStyle name="Normal 3 2 3 3 3" xfId="1649"/>
    <cellStyle name="Normal 3 2 3 3 3 2" xfId="9135"/>
    <cellStyle name="Normal 3 2 3 3 3 2 2" xfId="14917"/>
    <cellStyle name="Normal 3 2 3 3 3 2 2 2" xfId="38454"/>
    <cellStyle name="Normal 3 2 3 3 3 2 3" xfId="20700"/>
    <cellStyle name="Normal 3 2 3 3 3 2 3 2" xfId="38455"/>
    <cellStyle name="Normal 3 2 3 3 3 2 4" xfId="38456"/>
    <cellStyle name="Normal 3 2 3 3 3 3" xfId="6244"/>
    <cellStyle name="Normal 3 2 3 3 3 3 2" xfId="38457"/>
    <cellStyle name="Normal 3 2 3 3 3 4" xfId="12026"/>
    <cellStyle name="Normal 3 2 3 3 3 4 2" xfId="38458"/>
    <cellStyle name="Normal 3 2 3 3 3 5" xfId="17809"/>
    <cellStyle name="Normal 3 2 3 3 3 5 2" xfId="38459"/>
    <cellStyle name="Normal 3 2 3 3 3 6" xfId="38460"/>
    <cellStyle name="Normal 3 2 3 3 4" xfId="5224"/>
    <cellStyle name="Normal 3 2 3 3 4 2" xfId="13898"/>
    <cellStyle name="Normal 3 2 3 3 4 2 2" xfId="38461"/>
    <cellStyle name="Normal 3 2 3 3 4 3" xfId="19681"/>
    <cellStyle name="Normal 3 2 3 3 4 3 2" xfId="38462"/>
    <cellStyle name="Normal 3 2 3 3 4 4" xfId="38463"/>
    <cellStyle name="Normal 3 2 3 3 5" xfId="8116"/>
    <cellStyle name="Normal 3 2 3 3 5 2" xfId="38464"/>
    <cellStyle name="Normal 3 2 3 3 6" xfId="3352"/>
    <cellStyle name="Normal 3 2 3 3 6 2" xfId="38465"/>
    <cellStyle name="Normal 3 2 3 3 7" xfId="11007"/>
    <cellStyle name="Normal 3 2 3 3 7 2" xfId="38466"/>
    <cellStyle name="Normal 3 2 3 3 8" xfId="16790"/>
    <cellStyle name="Normal 3 2 3 3 8 2" xfId="38467"/>
    <cellStyle name="Normal 3 2 3 3 9" xfId="38468"/>
    <cellStyle name="Normal 3 2 3 4" xfId="1150"/>
    <cellStyle name="Normal 3 2 3 4 2" xfId="2854"/>
    <cellStyle name="Normal 3 2 3 4 2 2" xfId="10340"/>
    <cellStyle name="Normal 3 2 3 4 2 2 2" xfId="16122"/>
    <cellStyle name="Normal 3 2 3 4 2 2 2 2" xfId="38469"/>
    <cellStyle name="Normal 3 2 3 4 2 2 3" xfId="21905"/>
    <cellStyle name="Normal 3 2 3 4 2 2 3 2" xfId="38470"/>
    <cellStyle name="Normal 3 2 3 4 2 2 4" xfId="38471"/>
    <cellStyle name="Normal 3 2 3 4 2 3" xfId="7449"/>
    <cellStyle name="Normal 3 2 3 4 2 3 2" xfId="38472"/>
    <cellStyle name="Normal 3 2 3 4 2 4" xfId="13231"/>
    <cellStyle name="Normal 3 2 3 4 2 4 2" xfId="38473"/>
    <cellStyle name="Normal 3 2 3 4 2 5" xfId="19014"/>
    <cellStyle name="Normal 3 2 3 4 2 5 2" xfId="38474"/>
    <cellStyle name="Normal 3 2 3 4 2 6" xfId="38475"/>
    <cellStyle name="Normal 3 2 3 4 3" xfId="5746"/>
    <cellStyle name="Normal 3 2 3 4 3 2" xfId="14420"/>
    <cellStyle name="Normal 3 2 3 4 3 2 2" xfId="38476"/>
    <cellStyle name="Normal 3 2 3 4 3 3" xfId="20203"/>
    <cellStyle name="Normal 3 2 3 4 3 3 2" xfId="38477"/>
    <cellStyle name="Normal 3 2 3 4 3 4" xfId="38478"/>
    <cellStyle name="Normal 3 2 3 4 4" xfId="8638"/>
    <cellStyle name="Normal 3 2 3 4 4 2" xfId="38479"/>
    <cellStyle name="Normal 3 2 3 4 5" xfId="4557"/>
    <cellStyle name="Normal 3 2 3 4 5 2" xfId="38480"/>
    <cellStyle name="Normal 3 2 3 4 6" xfId="11529"/>
    <cellStyle name="Normal 3 2 3 4 6 2" xfId="38481"/>
    <cellStyle name="Normal 3 2 3 4 7" xfId="17312"/>
    <cellStyle name="Normal 3 2 3 4 7 2" xfId="38482"/>
    <cellStyle name="Normal 3 2 3 4 8" xfId="38483"/>
    <cellStyle name="Normal 3 2 3 5" xfId="2329"/>
    <cellStyle name="Normal 3 2 3 5 2" xfId="6924"/>
    <cellStyle name="Normal 3 2 3 5 2 2" xfId="15597"/>
    <cellStyle name="Normal 3 2 3 5 2 2 2" xfId="38484"/>
    <cellStyle name="Normal 3 2 3 5 2 3" xfId="21380"/>
    <cellStyle name="Normal 3 2 3 5 2 3 2" xfId="38485"/>
    <cellStyle name="Normal 3 2 3 5 2 4" xfId="38486"/>
    <cellStyle name="Normal 3 2 3 5 3" xfId="9815"/>
    <cellStyle name="Normal 3 2 3 5 3 2" xfId="38487"/>
    <cellStyle name="Normal 3 2 3 5 4" xfId="4032"/>
    <cellStyle name="Normal 3 2 3 5 4 2" xfId="38488"/>
    <cellStyle name="Normal 3 2 3 5 5" xfId="12706"/>
    <cellStyle name="Normal 3 2 3 5 5 2" xfId="38489"/>
    <cellStyle name="Normal 3 2 3 5 6" xfId="18489"/>
    <cellStyle name="Normal 3 2 3 5 6 2" xfId="38490"/>
    <cellStyle name="Normal 3 2 3 5 7" xfId="38491"/>
    <cellStyle name="Normal 3 2 3 6" xfId="1336"/>
    <cellStyle name="Normal 3 2 3 6 2" xfId="8822"/>
    <cellStyle name="Normal 3 2 3 6 2 2" xfId="14604"/>
    <cellStyle name="Normal 3 2 3 6 2 2 2" xfId="38492"/>
    <cellStyle name="Normal 3 2 3 6 2 3" xfId="20387"/>
    <cellStyle name="Normal 3 2 3 6 2 3 2" xfId="38493"/>
    <cellStyle name="Normal 3 2 3 6 2 4" xfId="38494"/>
    <cellStyle name="Normal 3 2 3 6 3" xfId="5931"/>
    <cellStyle name="Normal 3 2 3 6 3 2" xfId="38495"/>
    <cellStyle name="Normal 3 2 3 6 4" xfId="11713"/>
    <cellStyle name="Normal 3 2 3 6 4 2" xfId="38496"/>
    <cellStyle name="Normal 3 2 3 6 5" xfId="17496"/>
    <cellStyle name="Normal 3 2 3 6 5 2" xfId="38497"/>
    <cellStyle name="Normal 3 2 3 6 6" xfId="38498"/>
    <cellStyle name="Normal 3 2 3 7" xfId="5221"/>
    <cellStyle name="Normal 3 2 3 7 2" xfId="13895"/>
    <cellStyle name="Normal 3 2 3 7 2 2" xfId="38499"/>
    <cellStyle name="Normal 3 2 3 7 3" xfId="19678"/>
    <cellStyle name="Normal 3 2 3 7 3 2" xfId="38500"/>
    <cellStyle name="Normal 3 2 3 7 4" xfId="38501"/>
    <cellStyle name="Normal 3 2 3 8" xfId="8113"/>
    <cellStyle name="Normal 3 2 3 8 2" xfId="38502"/>
    <cellStyle name="Normal 3 2 3 9" xfId="3039"/>
    <cellStyle name="Normal 3 2 3 9 2" xfId="38503"/>
    <cellStyle name="Normal 3 2 4" xfId="596"/>
    <cellStyle name="Normal 3 2 4 10" xfId="16791"/>
    <cellStyle name="Normal 3 2 4 10 2" xfId="38504"/>
    <cellStyle name="Normal 3 2 4 11" xfId="38505"/>
    <cellStyle name="Normal 3 2 4 2" xfId="597"/>
    <cellStyle name="Normal 3 2 4 2 2" xfId="2334"/>
    <cellStyle name="Normal 3 2 4 2 2 2" xfId="9820"/>
    <cellStyle name="Normal 3 2 4 2 2 2 2" xfId="15602"/>
    <cellStyle name="Normal 3 2 4 2 2 2 2 2" xfId="38506"/>
    <cellStyle name="Normal 3 2 4 2 2 2 3" xfId="21385"/>
    <cellStyle name="Normal 3 2 4 2 2 2 3 2" xfId="38507"/>
    <cellStyle name="Normal 3 2 4 2 2 2 4" xfId="38508"/>
    <cellStyle name="Normal 3 2 4 2 2 3" xfId="6929"/>
    <cellStyle name="Normal 3 2 4 2 2 3 2" xfId="38509"/>
    <cellStyle name="Normal 3 2 4 2 2 4" xfId="12711"/>
    <cellStyle name="Normal 3 2 4 2 2 4 2" xfId="38510"/>
    <cellStyle name="Normal 3 2 4 2 2 5" xfId="18494"/>
    <cellStyle name="Normal 3 2 4 2 2 5 2" xfId="38511"/>
    <cellStyle name="Normal 3 2 4 2 2 6" xfId="38512"/>
    <cellStyle name="Normal 3 2 4 2 3" xfId="5226"/>
    <cellStyle name="Normal 3 2 4 2 3 2" xfId="13900"/>
    <cellStyle name="Normal 3 2 4 2 3 2 2" xfId="38513"/>
    <cellStyle name="Normal 3 2 4 2 3 3" xfId="19683"/>
    <cellStyle name="Normal 3 2 4 2 3 3 2" xfId="38514"/>
    <cellStyle name="Normal 3 2 4 2 3 4" xfId="38515"/>
    <cellStyle name="Normal 3 2 4 2 4" xfId="8118"/>
    <cellStyle name="Normal 3 2 4 2 4 2" xfId="38516"/>
    <cellStyle name="Normal 3 2 4 2 5" xfId="4037"/>
    <cellStyle name="Normal 3 2 4 2 5 2" xfId="38517"/>
    <cellStyle name="Normal 3 2 4 2 6" xfId="11009"/>
    <cellStyle name="Normal 3 2 4 2 6 2" xfId="38518"/>
    <cellStyle name="Normal 3 2 4 2 7" xfId="16792"/>
    <cellStyle name="Normal 3 2 4 2 7 2" xfId="38519"/>
    <cellStyle name="Normal 3 2 4 2 8" xfId="38520"/>
    <cellStyle name="Normal 3 2 4 3" xfId="1152"/>
    <cellStyle name="Normal 3 2 4 3 2" xfId="2856"/>
    <cellStyle name="Normal 3 2 4 3 2 2" xfId="10342"/>
    <cellStyle name="Normal 3 2 4 3 2 2 2" xfId="16124"/>
    <cellStyle name="Normal 3 2 4 3 2 2 2 2" xfId="38521"/>
    <cellStyle name="Normal 3 2 4 3 2 2 3" xfId="21907"/>
    <cellStyle name="Normal 3 2 4 3 2 2 3 2" xfId="38522"/>
    <cellStyle name="Normal 3 2 4 3 2 2 4" xfId="38523"/>
    <cellStyle name="Normal 3 2 4 3 2 3" xfId="7451"/>
    <cellStyle name="Normal 3 2 4 3 2 3 2" xfId="38524"/>
    <cellStyle name="Normal 3 2 4 3 2 4" xfId="13233"/>
    <cellStyle name="Normal 3 2 4 3 2 4 2" xfId="38525"/>
    <cellStyle name="Normal 3 2 4 3 2 5" xfId="19016"/>
    <cellStyle name="Normal 3 2 4 3 2 5 2" xfId="38526"/>
    <cellStyle name="Normal 3 2 4 3 2 6" xfId="38527"/>
    <cellStyle name="Normal 3 2 4 3 3" xfId="5748"/>
    <cellStyle name="Normal 3 2 4 3 3 2" xfId="14422"/>
    <cellStyle name="Normal 3 2 4 3 3 2 2" xfId="38528"/>
    <cellStyle name="Normal 3 2 4 3 3 3" xfId="20205"/>
    <cellStyle name="Normal 3 2 4 3 3 3 2" xfId="38529"/>
    <cellStyle name="Normal 3 2 4 3 3 4" xfId="38530"/>
    <cellStyle name="Normal 3 2 4 3 4" xfId="8640"/>
    <cellStyle name="Normal 3 2 4 3 4 2" xfId="38531"/>
    <cellStyle name="Normal 3 2 4 3 5" xfId="4559"/>
    <cellStyle name="Normal 3 2 4 3 5 2" xfId="38532"/>
    <cellStyle name="Normal 3 2 4 3 6" xfId="11531"/>
    <cellStyle name="Normal 3 2 4 3 6 2" xfId="38533"/>
    <cellStyle name="Normal 3 2 4 3 7" xfId="17314"/>
    <cellStyle name="Normal 3 2 4 3 7 2" xfId="38534"/>
    <cellStyle name="Normal 3 2 4 3 8" xfId="38535"/>
    <cellStyle name="Normal 3 2 4 4" xfId="2333"/>
    <cellStyle name="Normal 3 2 4 4 2" xfId="6928"/>
    <cellStyle name="Normal 3 2 4 4 2 2" xfId="15601"/>
    <cellStyle name="Normal 3 2 4 4 2 2 2" xfId="38536"/>
    <cellStyle name="Normal 3 2 4 4 2 3" xfId="21384"/>
    <cellStyle name="Normal 3 2 4 4 2 3 2" xfId="38537"/>
    <cellStyle name="Normal 3 2 4 4 2 4" xfId="38538"/>
    <cellStyle name="Normal 3 2 4 4 3" xfId="9819"/>
    <cellStyle name="Normal 3 2 4 4 3 2" xfId="38539"/>
    <cellStyle name="Normal 3 2 4 4 4" xfId="4036"/>
    <cellStyle name="Normal 3 2 4 4 4 2" xfId="38540"/>
    <cellStyle name="Normal 3 2 4 4 5" xfId="12710"/>
    <cellStyle name="Normal 3 2 4 4 5 2" xfId="38541"/>
    <cellStyle name="Normal 3 2 4 4 6" xfId="18493"/>
    <cellStyle name="Normal 3 2 4 4 6 2" xfId="38542"/>
    <cellStyle name="Normal 3 2 4 4 7" xfId="38543"/>
    <cellStyle name="Normal 3 2 4 5" xfId="1651"/>
    <cellStyle name="Normal 3 2 4 5 2" xfId="9137"/>
    <cellStyle name="Normal 3 2 4 5 2 2" xfId="14919"/>
    <cellStyle name="Normal 3 2 4 5 2 2 2" xfId="38544"/>
    <cellStyle name="Normal 3 2 4 5 2 3" xfId="20702"/>
    <cellStyle name="Normal 3 2 4 5 2 3 2" xfId="38545"/>
    <cellStyle name="Normal 3 2 4 5 2 4" xfId="38546"/>
    <cellStyle name="Normal 3 2 4 5 3" xfId="6246"/>
    <cellStyle name="Normal 3 2 4 5 3 2" xfId="38547"/>
    <cellStyle name="Normal 3 2 4 5 4" xfId="12028"/>
    <cellStyle name="Normal 3 2 4 5 4 2" xfId="38548"/>
    <cellStyle name="Normal 3 2 4 5 5" xfId="17811"/>
    <cellStyle name="Normal 3 2 4 5 5 2" xfId="38549"/>
    <cellStyle name="Normal 3 2 4 5 6" xfId="38550"/>
    <cellStyle name="Normal 3 2 4 6" xfId="5225"/>
    <cellStyle name="Normal 3 2 4 6 2" xfId="13899"/>
    <cellStyle name="Normal 3 2 4 6 2 2" xfId="38551"/>
    <cellStyle name="Normal 3 2 4 6 3" xfId="19682"/>
    <cellStyle name="Normal 3 2 4 6 3 2" xfId="38552"/>
    <cellStyle name="Normal 3 2 4 6 4" xfId="38553"/>
    <cellStyle name="Normal 3 2 4 7" xfId="8117"/>
    <cellStyle name="Normal 3 2 4 7 2" xfId="38554"/>
    <cellStyle name="Normal 3 2 4 8" xfId="3354"/>
    <cellStyle name="Normal 3 2 4 8 2" xfId="38555"/>
    <cellStyle name="Normal 3 2 4 9" xfId="11008"/>
    <cellStyle name="Normal 3 2 4 9 2" xfId="38556"/>
    <cellStyle name="Normal 3 2 5" xfId="598"/>
    <cellStyle name="Normal 3 2 5 10" xfId="16793"/>
    <cellStyle name="Normal 3 2 5 10 2" xfId="38557"/>
    <cellStyle name="Normal 3 2 5 11" xfId="38558"/>
    <cellStyle name="Normal 3 2 5 2" xfId="599"/>
    <cellStyle name="Normal 3 2 5 2 2" xfId="2336"/>
    <cellStyle name="Normal 3 2 5 2 2 2" xfId="9822"/>
    <cellStyle name="Normal 3 2 5 2 2 2 2" xfId="15604"/>
    <cellStyle name="Normal 3 2 5 2 2 2 2 2" xfId="38559"/>
    <cellStyle name="Normal 3 2 5 2 2 2 3" xfId="21387"/>
    <cellStyle name="Normal 3 2 5 2 2 2 3 2" xfId="38560"/>
    <cellStyle name="Normal 3 2 5 2 2 2 4" xfId="38561"/>
    <cellStyle name="Normal 3 2 5 2 2 3" xfId="6931"/>
    <cellStyle name="Normal 3 2 5 2 2 3 2" xfId="38562"/>
    <cellStyle name="Normal 3 2 5 2 2 4" xfId="12713"/>
    <cellStyle name="Normal 3 2 5 2 2 4 2" xfId="38563"/>
    <cellStyle name="Normal 3 2 5 2 2 5" xfId="18496"/>
    <cellStyle name="Normal 3 2 5 2 2 5 2" xfId="38564"/>
    <cellStyle name="Normal 3 2 5 2 2 6" xfId="38565"/>
    <cellStyle name="Normal 3 2 5 2 3" xfId="5228"/>
    <cellStyle name="Normal 3 2 5 2 3 2" xfId="13902"/>
    <cellStyle name="Normal 3 2 5 2 3 2 2" xfId="38566"/>
    <cellStyle name="Normal 3 2 5 2 3 3" xfId="19685"/>
    <cellStyle name="Normal 3 2 5 2 3 3 2" xfId="38567"/>
    <cellStyle name="Normal 3 2 5 2 3 4" xfId="38568"/>
    <cellStyle name="Normal 3 2 5 2 4" xfId="8120"/>
    <cellStyle name="Normal 3 2 5 2 4 2" xfId="38569"/>
    <cellStyle name="Normal 3 2 5 2 5" xfId="4039"/>
    <cellStyle name="Normal 3 2 5 2 5 2" xfId="38570"/>
    <cellStyle name="Normal 3 2 5 2 6" xfId="11011"/>
    <cellStyle name="Normal 3 2 5 2 6 2" xfId="38571"/>
    <cellStyle name="Normal 3 2 5 2 7" xfId="16794"/>
    <cellStyle name="Normal 3 2 5 2 7 2" xfId="38572"/>
    <cellStyle name="Normal 3 2 5 2 8" xfId="38573"/>
    <cellStyle name="Normal 3 2 5 3" xfId="1153"/>
    <cellStyle name="Normal 3 2 5 3 2" xfId="2857"/>
    <cellStyle name="Normal 3 2 5 3 2 2" xfId="10343"/>
    <cellStyle name="Normal 3 2 5 3 2 2 2" xfId="16125"/>
    <cellStyle name="Normal 3 2 5 3 2 2 2 2" xfId="38574"/>
    <cellStyle name="Normal 3 2 5 3 2 2 3" xfId="21908"/>
    <cellStyle name="Normal 3 2 5 3 2 2 3 2" xfId="38575"/>
    <cellStyle name="Normal 3 2 5 3 2 2 4" xfId="38576"/>
    <cellStyle name="Normal 3 2 5 3 2 3" xfId="7452"/>
    <cellStyle name="Normal 3 2 5 3 2 3 2" xfId="38577"/>
    <cellStyle name="Normal 3 2 5 3 2 4" xfId="13234"/>
    <cellStyle name="Normal 3 2 5 3 2 4 2" xfId="38578"/>
    <cellStyle name="Normal 3 2 5 3 2 5" xfId="19017"/>
    <cellStyle name="Normal 3 2 5 3 2 5 2" xfId="38579"/>
    <cellStyle name="Normal 3 2 5 3 2 6" xfId="38580"/>
    <cellStyle name="Normal 3 2 5 3 3" xfId="5749"/>
    <cellStyle name="Normal 3 2 5 3 3 2" xfId="14423"/>
    <cellStyle name="Normal 3 2 5 3 3 2 2" xfId="38581"/>
    <cellStyle name="Normal 3 2 5 3 3 3" xfId="20206"/>
    <cellStyle name="Normal 3 2 5 3 3 3 2" xfId="38582"/>
    <cellStyle name="Normal 3 2 5 3 3 4" xfId="38583"/>
    <cellStyle name="Normal 3 2 5 3 4" xfId="8641"/>
    <cellStyle name="Normal 3 2 5 3 4 2" xfId="38584"/>
    <cellStyle name="Normal 3 2 5 3 5" xfId="4560"/>
    <cellStyle name="Normal 3 2 5 3 5 2" xfId="38585"/>
    <cellStyle name="Normal 3 2 5 3 6" xfId="11532"/>
    <cellStyle name="Normal 3 2 5 3 6 2" xfId="38586"/>
    <cellStyle name="Normal 3 2 5 3 7" xfId="17315"/>
    <cellStyle name="Normal 3 2 5 3 7 2" xfId="38587"/>
    <cellStyle name="Normal 3 2 5 3 8" xfId="38588"/>
    <cellStyle name="Normal 3 2 5 4" xfId="2335"/>
    <cellStyle name="Normal 3 2 5 4 2" xfId="6930"/>
    <cellStyle name="Normal 3 2 5 4 2 2" xfId="15603"/>
    <cellStyle name="Normal 3 2 5 4 2 2 2" xfId="38589"/>
    <cellStyle name="Normal 3 2 5 4 2 3" xfId="21386"/>
    <cellStyle name="Normal 3 2 5 4 2 3 2" xfId="38590"/>
    <cellStyle name="Normal 3 2 5 4 2 4" xfId="38591"/>
    <cellStyle name="Normal 3 2 5 4 3" xfId="9821"/>
    <cellStyle name="Normal 3 2 5 4 3 2" xfId="38592"/>
    <cellStyle name="Normal 3 2 5 4 4" xfId="4038"/>
    <cellStyle name="Normal 3 2 5 4 4 2" xfId="38593"/>
    <cellStyle name="Normal 3 2 5 4 5" xfId="12712"/>
    <cellStyle name="Normal 3 2 5 4 5 2" xfId="38594"/>
    <cellStyle name="Normal 3 2 5 4 6" xfId="18495"/>
    <cellStyle name="Normal 3 2 5 4 6 2" xfId="38595"/>
    <cellStyle name="Normal 3 2 5 4 7" xfId="38596"/>
    <cellStyle name="Normal 3 2 5 5" xfId="1652"/>
    <cellStyle name="Normal 3 2 5 5 2" xfId="9138"/>
    <cellStyle name="Normal 3 2 5 5 2 2" xfId="14920"/>
    <cellStyle name="Normal 3 2 5 5 2 2 2" xfId="38597"/>
    <cellStyle name="Normal 3 2 5 5 2 3" xfId="20703"/>
    <cellStyle name="Normal 3 2 5 5 2 3 2" xfId="38598"/>
    <cellStyle name="Normal 3 2 5 5 2 4" xfId="38599"/>
    <cellStyle name="Normal 3 2 5 5 3" xfId="6247"/>
    <cellStyle name="Normal 3 2 5 5 3 2" xfId="38600"/>
    <cellStyle name="Normal 3 2 5 5 4" xfId="12029"/>
    <cellStyle name="Normal 3 2 5 5 4 2" xfId="38601"/>
    <cellStyle name="Normal 3 2 5 5 5" xfId="17812"/>
    <cellStyle name="Normal 3 2 5 5 5 2" xfId="38602"/>
    <cellStyle name="Normal 3 2 5 5 6" xfId="38603"/>
    <cellStyle name="Normal 3 2 5 6" xfId="5227"/>
    <cellStyle name="Normal 3 2 5 6 2" xfId="13901"/>
    <cellStyle name="Normal 3 2 5 6 2 2" xfId="38604"/>
    <cellStyle name="Normal 3 2 5 6 3" xfId="19684"/>
    <cellStyle name="Normal 3 2 5 6 3 2" xfId="38605"/>
    <cellStyle name="Normal 3 2 5 6 4" xfId="38606"/>
    <cellStyle name="Normal 3 2 5 7" xfId="8119"/>
    <cellStyle name="Normal 3 2 5 7 2" xfId="38607"/>
    <cellStyle name="Normal 3 2 5 8" xfId="3355"/>
    <cellStyle name="Normal 3 2 5 8 2" xfId="38608"/>
    <cellStyle name="Normal 3 2 5 9" xfId="11010"/>
    <cellStyle name="Normal 3 2 5 9 2" xfId="38609"/>
    <cellStyle name="Normal 3 2 6" xfId="600"/>
    <cellStyle name="Normal 3 2 6 2" xfId="2337"/>
    <cellStyle name="Normal 3 2 6 2 2" xfId="6932"/>
    <cellStyle name="Normal 3 2 6 2 2 2" xfId="15605"/>
    <cellStyle name="Normal 3 2 6 2 2 2 2" xfId="38610"/>
    <cellStyle name="Normal 3 2 6 2 2 3" xfId="21388"/>
    <cellStyle name="Normal 3 2 6 2 2 3 2" xfId="38611"/>
    <cellStyle name="Normal 3 2 6 2 2 4" xfId="38612"/>
    <cellStyle name="Normal 3 2 6 2 3" xfId="9823"/>
    <cellStyle name="Normal 3 2 6 2 3 2" xfId="38613"/>
    <cellStyle name="Normal 3 2 6 2 4" xfId="4040"/>
    <cellStyle name="Normal 3 2 6 2 4 2" xfId="38614"/>
    <cellStyle name="Normal 3 2 6 2 5" xfId="12714"/>
    <cellStyle name="Normal 3 2 6 2 5 2" xfId="38615"/>
    <cellStyle name="Normal 3 2 6 2 6" xfId="18497"/>
    <cellStyle name="Normal 3 2 6 2 6 2" xfId="38616"/>
    <cellStyle name="Normal 3 2 6 2 7" xfId="38617"/>
    <cellStyle name="Normal 3 2 6 3" xfId="1643"/>
    <cellStyle name="Normal 3 2 6 3 2" xfId="9129"/>
    <cellStyle name="Normal 3 2 6 3 2 2" xfId="14911"/>
    <cellStyle name="Normal 3 2 6 3 2 2 2" xfId="38618"/>
    <cellStyle name="Normal 3 2 6 3 2 3" xfId="20694"/>
    <cellStyle name="Normal 3 2 6 3 2 3 2" xfId="38619"/>
    <cellStyle name="Normal 3 2 6 3 2 4" xfId="38620"/>
    <cellStyle name="Normal 3 2 6 3 3" xfId="6238"/>
    <cellStyle name="Normal 3 2 6 3 3 2" xfId="38621"/>
    <cellStyle name="Normal 3 2 6 3 4" xfId="12020"/>
    <cellStyle name="Normal 3 2 6 3 4 2" xfId="38622"/>
    <cellStyle name="Normal 3 2 6 3 5" xfId="17803"/>
    <cellStyle name="Normal 3 2 6 3 5 2" xfId="38623"/>
    <cellStyle name="Normal 3 2 6 3 6" xfId="38624"/>
    <cellStyle name="Normal 3 2 6 4" xfId="5229"/>
    <cellStyle name="Normal 3 2 6 4 2" xfId="13903"/>
    <cellStyle name="Normal 3 2 6 4 2 2" xfId="38625"/>
    <cellStyle name="Normal 3 2 6 4 3" xfId="19686"/>
    <cellStyle name="Normal 3 2 6 4 3 2" xfId="38626"/>
    <cellStyle name="Normal 3 2 6 4 4" xfId="38627"/>
    <cellStyle name="Normal 3 2 6 5" xfId="8121"/>
    <cellStyle name="Normal 3 2 6 5 2" xfId="38628"/>
    <cellStyle name="Normal 3 2 6 6" xfId="3346"/>
    <cellStyle name="Normal 3 2 6 6 2" xfId="38629"/>
    <cellStyle name="Normal 3 2 6 7" xfId="11012"/>
    <cellStyle name="Normal 3 2 6 7 2" xfId="38630"/>
    <cellStyle name="Normal 3 2 6 8" xfId="16795"/>
    <cellStyle name="Normal 3 2 6 8 2" xfId="38631"/>
    <cellStyle name="Normal 3 2 6 9" xfId="38632"/>
    <cellStyle name="Normal 3 2 7" xfId="858"/>
    <cellStyle name="Normal 3 2 7 2" xfId="2564"/>
    <cellStyle name="Normal 3 2 7 2 2" xfId="10050"/>
    <cellStyle name="Normal 3 2 7 2 2 2" xfId="15832"/>
    <cellStyle name="Normal 3 2 7 2 2 2 2" xfId="38633"/>
    <cellStyle name="Normal 3 2 7 2 2 3" xfId="21615"/>
    <cellStyle name="Normal 3 2 7 2 2 3 2" xfId="38634"/>
    <cellStyle name="Normal 3 2 7 2 2 4" xfId="38635"/>
    <cellStyle name="Normal 3 2 7 2 3" xfId="7159"/>
    <cellStyle name="Normal 3 2 7 2 3 2" xfId="38636"/>
    <cellStyle name="Normal 3 2 7 2 4" xfId="12941"/>
    <cellStyle name="Normal 3 2 7 2 4 2" xfId="38637"/>
    <cellStyle name="Normal 3 2 7 2 5" xfId="18724"/>
    <cellStyle name="Normal 3 2 7 2 5 2" xfId="38638"/>
    <cellStyle name="Normal 3 2 7 2 6" xfId="38639"/>
    <cellStyle name="Normal 3 2 7 3" xfId="5456"/>
    <cellStyle name="Normal 3 2 7 3 2" xfId="14130"/>
    <cellStyle name="Normal 3 2 7 3 2 2" xfId="38640"/>
    <cellStyle name="Normal 3 2 7 3 3" xfId="19913"/>
    <cellStyle name="Normal 3 2 7 3 3 2" xfId="38641"/>
    <cellStyle name="Normal 3 2 7 3 4" xfId="38642"/>
    <cellStyle name="Normal 3 2 7 4" xfId="8348"/>
    <cellStyle name="Normal 3 2 7 4 2" xfId="38643"/>
    <cellStyle name="Normal 3 2 7 5" xfId="4267"/>
    <cellStyle name="Normal 3 2 7 5 2" xfId="38644"/>
    <cellStyle name="Normal 3 2 7 6" xfId="11239"/>
    <cellStyle name="Normal 3 2 7 6 2" xfId="38645"/>
    <cellStyle name="Normal 3 2 7 7" xfId="17022"/>
    <cellStyle name="Normal 3 2 7 7 2" xfId="38646"/>
    <cellStyle name="Normal 3 2 7 8" xfId="38647"/>
    <cellStyle name="Normal 3 2 8" xfId="2318"/>
    <cellStyle name="Normal 3 2 8 2" xfId="6913"/>
    <cellStyle name="Normal 3 2 8 2 2" xfId="15586"/>
    <cellStyle name="Normal 3 2 8 2 2 2" xfId="38648"/>
    <cellStyle name="Normal 3 2 8 2 3" xfId="21369"/>
    <cellStyle name="Normal 3 2 8 2 3 2" xfId="38649"/>
    <cellStyle name="Normal 3 2 8 2 4" xfId="38650"/>
    <cellStyle name="Normal 3 2 8 3" xfId="9804"/>
    <cellStyle name="Normal 3 2 8 3 2" xfId="38651"/>
    <cellStyle name="Normal 3 2 8 4" xfId="4021"/>
    <cellStyle name="Normal 3 2 8 4 2" xfId="38652"/>
    <cellStyle name="Normal 3 2 8 5" xfId="12695"/>
    <cellStyle name="Normal 3 2 8 5 2" xfId="38653"/>
    <cellStyle name="Normal 3 2 8 6" xfId="18478"/>
    <cellStyle name="Normal 3 2 8 6 2" xfId="38654"/>
    <cellStyle name="Normal 3 2 8 7" xfId="38655"/>
    <cellStyle name="Normal 3 2 9" xfId="1274"/>
    <cellStyle name="Normal 3 2 9 2" xfId="8761"/>
    <cellStyle name="Normal 3 2 9 2 2" xfId="14543"/>
    <cellStyle name="Normal 3 2 9 2 2 2" xfId="38656"/>
    <cellStyle name="Normal 3 2 9 2 3" xfId="20326"/>
    <cellStyle name="Normal 3 2 9 2 3 2" xfId="38657"/>
    <cellStyle name="Normal 3 2 9 2 4" xfId="38658"/>
    <cellStyle name="Normal 3 2 9 3" xfId="5870"/>
    <cellStyle name="Normal 3 2 9 3 2" xfId="38659"/>
    <cellStyle name="Normal 3 2 9 4" xfId="11652"/>
    <cellStyle name="Normal 3 2 9 4 2" xfId="38660"/>
    <cellStyle name="Normal 3 2 9 5" xfId="17435"/>
    <cellStyle name="Normal 3 2 9 5 2" xfId="38661"/>
    <cellStyle name="Normal 3 2 9 6" xfId="38662"/>
    <cellStyle name="Normal 3 3" xfId="601"/>
    <cellStyle name="Normal 3 3 10" xfId="8122"/>
    <cellStyle name="Normal 3 3 10 2" xfId="38663"/>
    <cellStyle name="Normal 3 3 11" xfId="3041"/>
    <cellStyle name="Normal 3 3 11 2" xfId="38664"/>
    <cellStyle name="Normal 3 3 12" xfId="11013"/>
    <cellStyle name="Normal 3 3 12 2" xfId="38665"/>
    <cellStyle name="Normal 3 3 13" xfId="16796"/>
    <cellStyle name="Normal 3 3 13 2" xfId="38666"/>
    <cellStyle name="Normal 3 3 14" xfId="38667"/>
    <cellStyle name="Normal 3 3 2" xfId="602"/>
    <cellStyle name="Normal 3 3 2 10" xfId="11014"/>
    <cellStyle name="Normal 3 3 2 10 2" xfId="38668"/>
    <cellStyle name="Normal 3 3 2 11" xfId="16797"/>
    <cellStyle name="Normal 3 3 2 11 2" xfId="38669"/>
    <cellStyle name="Normal 3 3 2 12" xfId="38670"/>
    <cellStyle name="Normal 3 3 2 2" xfId="603"/>
    <cellStyle name="Normal 3 3 2 2 10" xfId="16798"/>
    <cellStyle name="Normal 3 3 2 2 10 2" xfId="38671"/>
    <cellStyle name="Normal 3 3 2 2 11" xfId="38672"/>
    <cellStyle name="Normal 3 3 2 2 2" xfId="604"/>
    <cellStyle name="Normal 3 3 2 2 2 2" xfId="2341"/>
    <cellStyle name="Normal 3 3 2 2 2 2 2" xfId="9827"/>
    <cellStyle name="Normal 3 3 2 2 2 2 2 2" xfId="15609"/>
    <cellStyle name="Normal 3 3 2 2 2 2 2 2 2" xfId="38673"/>
    <cellStyle name="Normal 3 3 2 2 2 2 2 3" xfId="21392"/>
    <cellStyle name="Normal 3 3 2 2 2 2 2 3 2" xfId="38674"/>
    <cellStyle name="Normal 3 3 2 2 2 2 2 4" xfId="38675"/>
    <cellStyle name="Normal 3 3 2 2 2 2 3" xfId="6936"/>
    <cellStyle name="Normal 3 3 2 2 2 2 3 2" xfId="38676"/>
    <cellStyle name="Normal 3 3 2 2 2 2 4" xfId="12718"/>
    <cellStyle name="Normal 3 3 2 2 2 2 4 2" xfId="38677"/>
    <cellStyle name="Normal 3 3 2 2 2 2 5" xfId="18501"/>
    <cellStyle name="Normal 3 3 2 2 2 2 5 2" xfId="38678"/>
    <cellStyle name="Normal 3 3 2 2 2 2 6" xfId="38679"/>
    <cellStyle name="Normal 3 3 2 2 2 3" xfId="5233"/>
    <cellStyle name="Normal 3 3 2 2 2 3 2" xfId="13907"/>
    <cellStyle name="Normal 3 3 2 2 2 3 2 2" xfId="38680"/>
    <cellStyle name="Normal 3 3 2 2 2 3 3" xfId="19690"/>
    <cellStyle name="Normal 3 3 2 2 2 3 3 2" xfId="38681"/>
    <cellStyle name="Normal 3 3 2 2 2 3 4" xfId="38682"/>
    <cellStyle name="Normal 3 3 2 2 2 4" xfId="8125"/>
    <cellStyle name="Normal 3 3 2 2 2 4 2" xfId="38683"/>
    <cellStyle name="Normal 3 3 2 2 2 5" xfId="4044"/>
    <cellStyle name="Normal 3 3 2 2 2 5 2" xfId="38684"/>
    <cellStyle name="Normal 3 3 2 2 2 6" xfId="11016"/>
    <cellStyle name="Normal 3 3 2 2 2 6 2" xfId="38685"/>
    <cellStyle name="Normal 3 3 2 2 2 7" xfId="16799"/>
    <cellStyle name="Normal 3 3 2 2 2 7 2" xfId="38686"/>
    <cellStyle name="Normal 3 3 2 2 2 8" xfId="38687"/>
    <cellStyle name="Normal 3 3 2 2 3" xfId="1155"/>
    <cellStyle name="Normal 3 3 2 2 3 2" xfId="2859"/>
    <cellStyle name="Normal 3 3 2 2 3 2 2" xfId="10345"/>
    <cellStyle name="Normal 3 3 2 2 3 2 2 2" xfId="16127"/>
    <cellStyle name="Normal 3 3 2 2 3 2 2 2 2" xfId="38688"/>
    <cellStyle name="Normal 3 3 2 2 3 2 2 3" xfId="21910"/>
    <cellStyle name="Normal 3 3 2 2 3 2 2 3 2" xfId="38689"/>
    <cellStyle name="Normal 3 3 2 2 3 2 2 4" xfId="38690"/>
    <cellStyle name="Normal 3 3 2 2 3 2 3" xfId="7454"/>
    <cellStyle name="Normal 3 3 2 2 3 2 3 2" xfId="38691"/>
    <cellStyle name="Normal 3 3 2 2 3 2 4" xfId="13236"/>
    <cellStyle name="Normal 3 3 2 2 3 2 4 2" xfId="38692"/>
    <cellStyle name="Normal 3 3 2 2 3 2 5" xfId="19019"/>
    <cellStyle name="Normal 3 3 2 2 3 2 5 2" xfId="38693"/>
    <cellStyle name="Normal 3 3 2 2 3 2 6" xfId="38694"/>
    <cellStyle name="Normal 3 3 2 2 3 3" xfId="5751"/>
    <cellStyle name="Normal 3 3 2 2 3 3 2" xfId="14425"/>
    <cellStyle name="Normal 3 3 2 2 3 3 2 2" xfId="38695"/>
    <cellStyle name="Normal 3 3 2 2 3 3 3" xfId="20208"/>
    <cellStyle name="Normal 3 3 2 2 3 3 3 2" xfId="38696"/>
    <cellStyle name="Normal 3 3 2 2 3 3 4" xfId="38697"/>
    <cellStyle name="Normal 3 3 2 2 3 4" xfId="8643"/>
    <cellStyle name="Normal 3 3 2 2 3 4 2" xfId="38698"/>
    <cellStyle name="Normal 3 3 2 2 3 5" xfId="4562"/>
    <cellStyle name="Normal 3 3 2 2 3 5 2" xfId="38699"/>
    <cellStyle name="Normal 3 3 2 2 3 6" xfId="11534"/>
    <cellStyle name="Normal 3 3 2 2 3 6 2" xfId="38700"/>
    <cellStyle name="Normal 3 3 2 2 3 7" xfId="17317"/>
    <cellStyle name="Normal 3 3 2 2 3 7 2" xfId="38701"/>
    <cellStyle name="Normal 3 3 2 2 3 8" xfId="38702"/>
    <cellStyle name="Normal 3 3 2 2 4" xfId="2340"/>
    <cellStyle name="Normal 3 3 2 2 4 2" xfId="6935"/>
    <cellStyle name="Normal 3 3 2 2 4 2 2" xfId="15608"/>
    <cellStyle name="Normal 3 3 2 2 4 2 2 2" xfId="38703"/>
    <cellStyle name="Normal 3 3 2 2 4 2 3" xfId="21391"/>
    <cellStyle name="Normal 3 3 2 2 4 2 3 2" xfId="38704"/>
    <cellStyle name="Normal 3 3 2 2 4 2 4" xfId="38705"/>
    <cellStyle name="Normal 3 3 2 2 4 3" xfId="9826"/>
    <cellStyle name="Normal 3 3 2 2 4 3 2" xfId="38706"/>
    <cellStyle name="Normal 3 3 2 2 4 4" xfId="4043"/>
    <cellStyle name="Normal 3 3 2 2 4 4 2" xfId="38707"/>
    <cellStyle name="Normal 3 3 2 2 4 5" xfId="12717"/>
    <cellStyle name="Normal 3 3 2 2 4 5 2" xfId="38708"/>
    <cellStyle name="Normal 3 3 2 2 4 6" xfId="18500"/>
    <cellStyle name="Normal 3 3 2 2 4 6 2" xfId="38709"/>
    <cellStyle name="Normal 3 3 2 2 4 7" xfId="38710"/>
    <cellStyle name="Normal 3 3 2 2 5" xfId="1655"/>
    <cellStyle name="Normal 3 3 2 2 5 2" xfId="9141"/>
    <cellStyle name="Normal 3 3 2 2 5 2 2" xfId="14923"/>
    <cellStyle name="Normal 3 3 2 2 5 2 2 2" xfId="38711"/>
    <cellStyle name="Normal 3 3 2 2 5 2 3" xfId="20706"/>
    <cellStyle name="Normal 3 3 2 2 5 2 3 2" xfId="38712"/>
    <cellStyle name="Normal 3 3 2 2 5 2 4" xfId="38713"/>
    <cellStyle name="Normal 3 3 2 2 5 3" xfId="6250"/>
    <cellStyle name="Normal 3 3 2 2 5 3 2" xfId="38714"/>
    <cellStyle name="Normal 3 3 2 2 5 4" xfId="12032"/>
    <cellStyle name="Normal 3 3 2 2 5 4 2" xfId="38715"/>
    <cellStyle name="Normal 3 3 2 2 5 5" xfId="17815"/>
    <cellStyle name="Normal 3 3 2 2 5 5 2" xfId="38716"/>
    <cellStyle name="Normal 3 3 2 2 5 6" xfId="38717"/>
    <cellStyle name="Normal 3 3 2 2 6" xfId="5232"/>
    <cellStyle name="Normal 3 3 2 2 6 2" xfId="13906"/>
    <cellStyle name="Normal 3 3 2 2 6 2 2" xfId="38718"/>
    <cellStyle name="Normal 3 3 2 2 6 3" xfId="19689"/>
    <cellStyle name="Normal 3 3 2 2 6 3 2" xfId="38719"/>
    <cellStyle name="Normal 3 3 2 2 6 4" xfId="38720"/>
    <cellStyle name="Normal 3 3 2 2 7" xfId="8124"/>
    <cellStyle name="Normal 3 3 2 2 7 2" xfId="38721"/>
    <cellStyle name="Normal 3 3 2 2 8" xfId="3358"/>
    <cellStyle name="Normal 3 3 2 2 8 2" xfId="38722"/>
    <cellStyle name="Normal 3 3 2 2 9" xfId="11015"/>
    <cellStyle name="Normal 3 3 2 2 9 2" xfId="38723"/>
    <cellStyle name="Normal 3 3 2 3" xfId="605"/>
    <cellStyle name="Normal 3 3 2 3 2" xfId="2342"/>
    <cellStyle name="Normal 3 3 2 3 2 2" xfId="9828"/>
    <cellStyle name="Normal 3 3 2 3 2 2 2" xfId="15610"/>
    <cellStyle name="Normal 3 3 2 3 2 2 2 2" xfId="38724"/>
    <cellStyle name="Normal 3 3 2 3 2 2 3" xfId="21393"/>
    <cellStyle name="Normal 3 3 2 3 2 2 3 2" xfId="38725"/>
    <cellStyle name="Normal 3 3 2 3 2 2 4" xfId="38726"/>
    <cellStyle name="Normal 3 3 2 3 2 3" xfId="6937"/>
    <cellStyle name="Normal 3 3 2 3 2 3 2" xfId="38727"/>
    <cellStyle name="Normal 3 3 2 3 2 4" xfId="12719"/>
    <cellStyle name="Normal 3 3 2 3 2 4 2" xfId="38728"/>
    <cellStyle name="Normal 3 3 2 3 2 5" xfId="18502"/>
    <cellStyle name="Normal 3 3 2 3 2 5 2" xfId="38729"/>
    <cellStyle name="Normal 3 3 2 3 2 6" xfId="38730"/>
    <cellStyle name="Normal 3 3 2 3 3" xfId="5234"/>
    <cellStyle name="Normal 3 3 2 3 3 2" xfId="13908"/>
    <cellStyle name="Normal 3 3 2 3 3 2 2" xfId="38731"/>
    <cellStyle name="Normal 3 3 2 3 3 3" xfId="19691"/>
    <cellStyle name="Normal 3 3 2 3 3 3 2" xfId="38732"/>
    <cellStyle name="Normal 3 3 2 3 3 4" xfId="38733"/>
    <cellStyle name="Normal 3 3 2 3 4" xfId="8126"/>
    <cellStyle name="Normal 3 3 2 3 4 2" xfId="38734"/>
    <cellStyle name="Normal 3 3 2 3 5" xfId="4045"/>
    <cellStyle name="Normal 3 3 2 3 5 2" xfId="38735"/>
    <cellStyle name="Normal 3 3 2 3 6" xfId="11017"/>
    <cellStyle name="Normal 3 3 2 3 6 2" xfId="38736"/>
    <cellStyle name="Normal 3 3 2 3 7" xfId="16800"/>
    <cellStyle name="Normal 3 3 2 3 7 2" xfId="38737"/>
    <cellStyle name="Normal 3 3 2 3 8" xfId="38738"/>
    <cellStyle name="Normal 3 3 2 4" xfId="1154"/>
    <cellStyle name="Normal 3 3 2 4 2" xfId="2858"/>
    <cellStyle name="Normal 3 3 2 4 2 2" xfId="10344"/>
    <cellStyle name="Normal 3 3 2 4 2 2 2" xfId="16126"/>
    <cellStyle name="Normal 3 3 2 4 2 2 2 2" xfId="38739"/>
    <cellStyle name="Normal 3 3 2 4 2 2 3" xfId="21909"/>
    <cellStyle name="Normal 3 3 2 4 2 2 3 2" xfId="38740"/>
    <cellStyle name="Normal 3 3 2 4 2 2 4" xfId="38741"/>
    <cellStyle name="Normal 3 3 2 4 2 3" xfId="7453"/>
    <cellStyle name="Normal 3 3 2 4 2 3 2" xfId="38742"/>
    <cellStyle name="Normal 3 3 2 4 2 4" xfId="13235"/>
    <cellStyle name="Normal 3 3 2 4 2 4 2" xfId="38743"/>
    <cellStyle name="Normal 3 3 2 4 2 5" xfId="19018"/>
    <cellStyle name="Normal 3 3 2 4 2 5 2" xfId="38744"/>
    <cellStyle name="Normal 3 3 2 4 2 6" xfId="38745"/>
    <cellStyle name="Normal 3 3 2 4 3" xfId="5750"/>
    <cellStyle name="Normal 3 3 2 4 3 2" xfId="14424"/>
    <cellStyle name="Normal 3 3 2 4 3 2 2" xfId="38746"/>
    <cellStyle name="Normal 3 3 2 4 3 3" xfId="20207"/>
    <cellStyle name="Normal 3 3 2 4 3 3 2" xfId="38747"/>
    <cellStyle name="Normal 3 3 2 4 3 4" xfId="38748"/>
    <cellStyle name="Normal 3 3 2 4 4" xfId="8642"/>
    <cellStyle name="Normal 3 3 2 4 4 2" xfId="38749"/>
    <cellStyle name="Normal 3 3 2 4 5" xfId="4561"/>
    <cellStyle name="Normal 3 3 2 4 5 2" xfId="38750"/>
    <cellStyle name="Normal 3 3 2 4 6" xfId="11533"/>
    <cellStyle name="Normal 3 3 2 4 6 2" xfId="38751"/>
    <cellStyle name="Normal 3 3 2 4 7" xfId="17316"/>
    <cellStyle name="Normal 3 3 2 4 7 2" xfId="38752"/>
    <cellStyle name="Normal 3 3 2 4 8" xfId="38753"/>
    <cellStyle name="Normal 3 3 2 5" xfId="2339"/>
    <cellStyle name="Normal 3 3 2 5 2" xfId="6934"/>
    <cellStyle name="Normal 3 3 2 5 2 2" xfId="15607"/>
    <cellStyle name="Normal 3 3 2 5 2 2 2" xfId="38754"/>
    <cellStyle name="Normal 3 3 2 5 2 3" xfId="21390"/>
    <cellStyle name="Normal 3 3 2 5 2 3 2" xfId="38755"/>
    <cellStyle name="Normal 3 3 2 5 2 4" xfId="38756"/>
    <cellStyle name="Normal 3 3 2 5 3" xfId="9825"/>
    <cellStyle name="Normal 3 3 2 5 3 2" xfId="38757"/>
    <cellStyle name="Normal 3 3 2 5 4" xfId="4042"/>
    <cellStyle name="Normal 3 3 2 5 4 2" xfId="38758"/>
    <cellStyle name="Normal 3 3 2 5 5" xfId="12716"/>
    <cellStyle name="Normal 3 3 2 5 5 2" xfId="38759"/>
    <cellStyle name="Normal 3 3 2 5 6" xfId="18499"/>
    <cellStyle name="Normal 3 3 2 5 6 2" xfId="38760"/>
    <cellStyle name="Normal 3 3 2 5 7" xfId="38761"/>
    <cellStyle name="Normal 3 3 2 6" xfId="1654"/>
    <cellStyle name="Normal 3 3 2 6 2" xfId="9140"/>
    <cellStyle name="Normal 3 3 2 6 2 2" xfId="14922"/>
    <cellStyle name="Normal 3 3 2 6 2 2 2" xfId="38762"/>
    <cellStyle name="Normal 3 3 2 6 2 3" xfId="20705"/>
    <cellStyle name="Normal 3 3 2 6 2 3 2" xfId="38763"/>
    <cellStyle name="Normal 3 3 2 6 2 4" xfId="38764"/>
    <cellStyle name="Normal 3 3 2 6 3" xfId="6249"/>
    <cellStyle name="Normal 3 3 2 6 3 2" xfId="38765"/>
    <cellStyle name="Normal 3 3 2 6 4" xfId="12031"/>
    <cellStyle name="Normal 3 3 2 6 4 2" xfId="38766"/>
    <cellStyle name="Normal 3 3 2 6 5" xfId="17814"/>
    <cellStyle name="Normal 3 3 2 6 5 2" xfId="38767"/>
    <cellStyle name="Normal 3 3 2 6 6" xfId="38768"/>
    <cellStyle name="Normal 3 3 2 7" xfId="5231"/>
    <cellStyle name="Normal 3 3 2 7 2" xfId="13905"/>
    <cellStyle name="Normal 3 3 2 7 2 2" xfId="38769"/>
    <cellStyle name="Normal 3 3 2 7 3" xfId="19688"/>
    <cellStyle name="Normal 3 3 2 7 3 2" xfId="38770"/>
    <cellStyle name="Normal 3 3 2 7 4" xfId="38771"/>
    <cellStyle name="Normal 3 3 2 8" xfId="8123"/>
    <cellStyle name="Normal 3 3 2 8 2" xfId="38772"/>
    <cellStyle name="Normal 3 3 2 9" xfId="3357"/>
    <cellStyle name="Normal 3 3 2 9 2" xfId="38773"/>
    <cellStyle name="Normal 3 3 3" xfId="606"/>
    <cellStyle name="Normal 3 3 3 10" xfId="16801"/>
    <cellStyle name="Normal 3 3 3 10 2" xfId="38774"/>
    <cellStyle name="Normal 3 3 3 11" xfId="38775"/>
    <cellStyle name="Normal 3 3 3 2" xfId="607"/>
    <cellStyle name="Normal 3 3 3 2 2" xfId="2344"/>
    <cellStyle name="Normal 3 3 3 2 2 2" xfId="9830"/>
    <cellStyle name="Normal 3 3 3 2 2 2 2" xfId="15612"/>
    <cellStyle name="Normal 3 3 3 2 2 2 2 2" xfId="38776"/>
    <cellStyle name="Normal 3 3 3 2 2 2 3" xfId="21395"/>
    <cellStyle name="Normal 3 3 3 2 2 2 3 2" xfId="38777"/>
    <cellStyle name="Normal 3 3 3 2 2 2 4" xfId="38778"/>
    <cellStyle name="Normal 3 3 3 2 2 3" xfId="6939"/>
    <cellStyle name="Normal 3 3 3 2 2 3 2" xfId="38779"/>
    <cellStyle name="Normal 3 3 3 2 2 4" xfId="12721"/>
    <cellStyle name="Normal 3 3 3 2 2 4 2" xfId="38780"/>
    <cellStyle name="Normal 3 3 3 2 2 5" xfId="18504"/>
    <cellStyle name="Normal 3 3 3 2 2 5 2" xfId="38781"/>
    <cellStyle name="Normal 3 3 3 2 2 6" xfId="38782"/>
    <cellStyle name="Normal 3 3 3 2 3" xfId="5236"/>
    <cellStyle name="Normal 3 3 3 2 3 2" xfId="13910"/>
    <cellStyle name="Normal 3 3 3 2 3 2 2" xfId="38783"/>
    <cellStyle name="Normal 3 3 3 2 3 3" xfId="19693"/>
    <cellStyle name="Normal 3 3 3 2 3 3 2" xfId="38784"/>
    <cellStyle name="Normal 3 3 3 2 3 4" xfId="38785"/>
    <cellStyle name="Normal 3 3 3 2 4" xfId="8128"/>
    <cellStyle name="Normal 3 3 3 2 4 2" xfId="38786"/>
    <cellStyle name="Normal 3 3 3 2 5" xfId="4047"/>
    <cellStyle name="Normal 3 3 3 2 5 2" xfId="38787"/>
    <cellStyle name="Normal 3 3 3 2 6" xfId="11019"/>
    <cellStyle name="Normal 3 3 3 2 6 2" xfId="38788"/>
    <cellStyle name="Normal 3 3 3 2 7" xfId="16802"/>
    <cellStyle name="Normal 3 3 3 2 7 2" xfId="38789"/>
    <cellStyle name="Normal 3 3 3 2 8" xfId="38790"/>
    <cellStyle name="Normal 3 3 3 3" xfId="1156"/>
    <cellStyle name="Normal 3 3 3 3 2" xfId="2860"/>
    <cellStyle name="Normal 3 3 3 3 2 2" xfId="10346"/>
    <cellStyle name="Normal 3 3 3 3 2 2 2" xfId="16128"/>
    <cellStyle name="Normal 3 3 3 3 2 2 2 2" xfId="38791"/>
    <cellStyle name="Normal 3 3 3 3 2 2 3" xfId="21911"/>
    <cellStyle name="Normal 3 3 3 3 2 2 3 2" xfId="38792"/>
    <cellStyle name="Normal 3 3 3 3 2 2 4" xfId="38793"/>
    <cellStyle name="Normal 3 3 3 3 2 3" xfId="7455"/>
    <cellStyle name="Normal 3 3 3 3 2 3 2" xfId="38794"/>
    <cellStyle name="Normal 3 3 3 3 2 4" xfId="13237"/>
    <cellStyle name="Normal 3 3 3 3 2 4 2" xfId="38795"/>
    <cellStyle name="Normal 3 3 3 3 2 5" xfId="19020"/>
    <cellStyle name="Normal 3 3 3 3 2 5 2" xfId="38796"/>
    <cellStyle name="Normal 3 3 3 3 2 6" xfId="38797"/>
    <cellStyle name="Normal 3 3 3 3 3" xfId="5752"/>
    <cellStyle name="Normal 3 3 3 3 3 2" xfId="14426"/>
    <cellStyle name="Normal 3 3 3 3 3 2 2" xfId="38798"/>
    <cellStyle name="Normal 3 3 3 3 3 3" xfId="20209"/>
    <cellStyle name="Normal 3 3 3 3 3 3 2" xfId="38799"/>
    <cellStyle name="Normal 3 3 3 3 3 4" xfId="38800"/>
    <cellStyle name="Normal 3 3 3 3 4" xfId="8644"/>
    <cellStyle name="Normal 3 3 3 3 4 2" xfId="38801"/>
    <cellStyle name="Normal 3 3 3 3 5" xfId="4563"/>
    <cellStyle name="Normal 3 3 3 3 5 2" xfId="38802"/>
    <cellStyle name="Normal 3 3 3 3 6" xfId="11535"/>
    <cellStyle name="Normal 3 3 3 3 6 2" xfId="38803"/>
    <cellStyle name="Normal 3 3 3 3 7" xfId="17318"/>
    <cellStyle name="Normal 3 3 3 3 7 2" xfId="38804"/>
    <cellStyle name="Normal 3 3 3 3 8" xfId="38805"/>
    <cellStyle name="Normal 3 3 3 4" xfId="2343"/>
    <cellStyle name="Normal 3 3 3 4 2" xfId="6938"/>
    <cellStyle name="Normal 3 3 3 4 2 2" xfId="15611"/>
    <cellStyle name="Normal 3 3 3 4 2 2 2" xfId="38806"/>
    <cellStyle name="Normal 3 3 3 4 2 3" xfId="21394"/>
    <cellStyle name="Normal 3 3 3 4 2 3 2" xfId="38807"/>
    <cellStyle name="Normal 3 3 3 4 2 4" xfId="38808"/>
    <cellStyle name="Normal 3 3 3 4 3" xfId="9829"/>
    <cellStyle name="Normal 3 3 3 4 3 2" xfId="38809"/>
    <cellStyle name="Normal 3 3 3 4 4" xfId="4046"/>
    <cellStyle name="Normal 3 3 3 4 4 2" xfId="38810"/>
    <cellStyle name="Normal 3 3 3 4 5" xfId="12720"/>
    <cellStyle name="Normal 3 3 3 4 5 2" xfId="38811"/>
    <cellStyle name="Normal 3 3 3 4 6" xfId="18503"/>
    <cellStyle name="Normal 3 3 3 4 6 2" xfId="38812"/>
    <cellStyle name="Normal 3 3 3 4 7" xfId="38813"/>
    <cellStyle name="Normal 3 3 3 5" xfId="1656"/>
    <cellStyle name="Normal 3 3 3 5 2" xfId="9142"/>
    <cellStyle name="Normal 3 3 3 5 2 2" xfId="14924"/>
    <cellStyle name="Normal 3 3 3 5 2 2 2" xfId="38814"/>
    <cellStyle name="Normal 3 3 3 5 2 3" xfId="20707"/>
    <cellStyle name="Normal 3 3 3 5 2 3 2" xfId="38815"/>
    <cellStyle name="Normal 3 3 3 5 2 4" xfId="38816"/>
    <cellStyle name="Normal 3 3 3 5 3" xfId="6251"/>
    <cellStyle name="Normal 3 3 3 5 3 2" xfId="38817"/>
    <cellStyle name="Normal 3 3 3 5 4" xfId="12033"/>
    <cellStyle name="Normal 3 3 3 5 4 2" xfId="38818"/>
    <cellStyle name="Normal 3 3 3 5 5" xfId="17816"/>
    <cellStyle name="Normal 3 3 3 5 5 2" xfId="38819"/>
    <cellStyle name="Normal 3 3 3 5 6" xfId="38820"/>
    <cellStyle name="Normal 3 3 3 6" xfId="5235"/>
    <cellStyle name="Normal 3 3 3 6 2" xfId="13909"/>
    <cellStyle name="Normal 3 3 3 6 2 2" xfId="38821"/>
    <cellStyle name="Normal 3 3 3 6 3" xfId="19692"/>
    <cellStyle name="Normal 3 3 3 6 3 2" xfId="38822"/>
    <cellStyle name="Normal 3 3 3 6 4" xfId="38823"/>
    <cellStyle name="Normal 3 3 3 7" xfId="8127"/>
    <cellStyle name="Normal 3 3 3 7 2" xfId="38824"/>
    <cellStyle name="Normal 3 3 3 8" xfId="3359"/>
    <cellStyle name="Normal 3 3 3 8 2" xfId="38825"/>
    <cellStyle name="Normal 3 3 3 9" xfId="11018"/>
    <cellStyle name="Normal 3 3 3 9 2" xfId="38826"/>
    <cellStyle name="Normal 3 3 4" xfId="608"/>
    <cellStyle name="Normal 3 3 4 10" xfId="16803"/>
    <cellStyle name="Normal 3 3 4 10 2" xfId="38827"/>
    <cellStyle name="Normal 3 3 4 11" xfId="38828"/>
    <cellStyle name="Normal 3 3 4 2" xfId="609"/>
    <cellStyle name="Normal 3 3 4 2 2" xfId="2346"/>
    <cellStyle name="Normal 3 3 4 2 2 2" xfId="9832"/>
    <cellStyle name="Normal 3 3 4 2 2 2 2" xfId="15614"/>
    <cellStyle name="Normal 3 3 4 2 2 2 2 2" xfId="38829"/>
    <cellStyle name="Normal 3 3 4 2 2 2 3" xfId="21397"/>
    <cellStyle name="Normal 3 3 4 2 2 2 3 2" xfId="38830"/>
    <cellStyle name="Normal 3 3 4 2 2 2 4" xfId="38831"/>
    <cellStyle name="Normal 3 3 4 2 2 3" xfId="6941"/>
    <cellStyle name="Normal 3 3 4 2 2 3 2" xfId="38832"/>
    <cellStyle name="Normal 3 3 4 2 2 4" xfId="12723"/>
    <cellStyle name="Normal 3 3 4 2 2 4 2" xfId="38833"/>
    <cellStyle name="Normal 3 3 4 2 2 5" xfId="18506"/>
    <cellStyle name="Normal 3 3 4 2 2 5 2" xfId="38834"/>
    <cellStyle name="Normal 3 3 4 2 2 6" xfId="38835"/>
    <cellStyle name="Normal 3 3 4 2 3" xfId="5238"/>
    <cellStyle name="Normal 3 3 4 2 3 2" xfId="13912"/>
    <cellStyle name="Normal 3 3 4 2 3 2 2" xfId="38836"/>
    <cellStyle name="Normal 3 3 4 2 3 3" xfId="19695"/>
    <cellStyle name="Normal 3 3 4 2 3 3 2" xfId="38837"/>
    <cellStyle name="Normal 3 3 4 2 3 4" xfId="38838"/>
    <cellStyle name="Normal 3 3 4 2 4" xfId="8130"/>
    <cellStyle name="Normal 3 3 4 2 4 2" xfId="38839"/>
    <cellStyle name="Normal 3 3 4 2 5" xfId="4049"/>
    <cellStyle name="Normal 3 3 4 2 5 2" xfId="38840"/>
    <cellStyle name="Normal 3 3 4 2 6" xfId="11021"/>
    <cellStyle name="Normal 3 3 4 2 6 2" xfId="38841"/>
    <cellStyle name="Normal 3 3 4 2 7" xfId="16804"/>
    <cellStyle name="Normal 3 3 4 2 7 2" xfId="38842"/>
    <cellStyle name="Normal 3 3 4 2 8" xfId="38843"/>
    <cellStyle name="Normal 3 3 4 3" xfId="1157"/>
    <cellStyle name="Normal 3 3 4 3 2" xfId="2861"/>
    <cellStyle name="Normal 3 3 4 3 2 2" xfId="10347"/>
    <cellStyle name="Normal 3 3 4 3 2 2 2" xfId="16129"/>
    <cellStyle name="Normal 3 3 4 3 2 2 2 2" xfId="38844"/>
    <cellStyle name="Normal 3 3 4 3 2 2 3" xfId="21912"/>
    <cellStyle name="Normal 3 3 4 3 2 2 3 2" xfId="38845"/>
    <cellStyle name="Normal 3 3 4 3 2 2 4" xfId="38846"/>
    <cellStyle name="Normal 3 3 4 3 2 3" xfId="7456"/>
    <cellStyle name="Normal 3 3 4 3 2 3 2" xfId="38847"/>
    <cellStyle name="Normal 3 3 4 3 2 4" xfId="13238"/>
    <cellStyle name="Normal 3 3 4 3 2 4 2" xfId="38848"/>
    <cellStyle name="Normal 3 3 4 3 2 5" xfId="19021"/>
    <cellStyle name="Normal 3 3 4 3 2 5 2" xfId="38849"/>
    <cellStyle name="Normal 3 3 4 3 2 6" xfId="38850"/>
    <cellStyle name="Normal 3 3 4 3 3" xfId="5753"/>
    <cellStyle name="Normal 3 3 4 3 3 2" xfId="14427"/>
    <cellStyle name="Normal 3 3 4 3 3 2 2" xfId="38851"/>
    <cellStyle name="Normal 3 3 4 3 3 3" xfId="20210"/>
    <cellStyle name="Normal 3 3 4 3 3 3 2" xfId="38852"/>
    <cellStyle name="Normal 3 3 4 3 3 4" xfId="38853"/>
    <cellStyle name="Normal 3 3 4 3 4" xfId="8645"/>
    <cellStyle name="Normal 3 3 4 3 4 2" xfId="38854"/>
    <cellStyle name="Normal 3 3 4 3 5" xfId="4564"/>
    <cellStyle name="Normal 3 3 4 3 5 2" xfId="38855"/>
    <cellStyle name="Normal 3 3 4 3 6" xfId="11536"/>
    <cellStyle name="Normal 3 3 4 3 6 2" xfId="38856"/>
    <cellStyle name="Normal 3 3 4 3 7" xfId="17319"/>
    <cellStyle name="Normal 3 3 4 3 7 2" xfId="38857"/>
    <cellStyle name="Normal 3 3 4 3 8" xfId="38858"/>
    <cellStyle name="Normal 3 3 4 4" xfId="2345"/>
    <cellStyle name="Normal 3 3 4 4 2" xfId="6940"/>
    <cellStyle name="Normal 3 3 4 4 2 2" xfId="15613"/>
    <cellStyle name="Normal 3 3 4 4 2 2 2" xfId="38859"/>
    <cellStyle name="Normal 3 3 4 4 2 3" xfId="21396"/>
    <cellStyle name="Normal 3 3 4 4 2 3 2" xfId="38860"/>
    <cellStyle name="Normal 3 3 4 4 2 4" xfId="38861"/>
    <cellStyle name="Normal 3 3 4 4 3" xfId="9831"/>
    <cellStyle name="Normal 3 3 4 4 3 2" xfId="38862"/>
    <cellStyle name="Normal 3 3 4 4 4" xfId="4048"/>
    <cellStyle name="Normal 3 3 4 4 4 2" xfId="38863"/>
    <cellStyle name="Normal 3 3 4 4 5" xfId="12722"/>
    <cellStyle name="Normal 3 3 4 4 5 2" xfId="38864"/>
    <cellStyle name="Normal 3 3 4 4 6" xfId="18505"/>
    <cellStyle name="Normal 3 3 4 4 6 2" xfId="38865"/>
    <cellStyle name="Normal 3 3 4 4 7" xfId="38866"/>
    <cellStyle name="Normal 3 3 4 5" xfId="1657"/>
    <cellStyle name="Normal 3 3 4 5 2" xfId="9143"/>
    <cellStyle name="Normal 3 3 4 5 2 2" xfId="14925"/>
    <cellStyle name="Normal 3 3 4 5 2 2 2" xfId="38867"/>
    <cellStyle name="Normal 3 3 4 5 2 3" xfId="20708"/>
    <cellStyle name="Normal 3 3 4 5 2 3 2" xfId="38868"/>
    <cellStyle name="Normal 3 3 4 5 2 4" xfId="38869"/>
    <cellStyle name="Normal 3 3 4 5 3" xfId="6252"/>
    <cellStyle name="Normal 3 3 4 5 3 2" xfId="38870"/>
    <cellStyle name="Normal 3 3 4 5 4" xfId="12034"/>
    <cellStyle name="Normal 3 3 4 5 4 2" xfId="38871"/>
    <cellStyle name="Normal 3 3 4 5 5" xfId="17817"/>
    <cellStyle name="Normal 3 3 4 5 5 2" xfId="38872"/>
    <cellStyle name="Normal 3 3 4 5 6" xfId="38873"/>
    <cellStyle name="Normal 3 3 4 6" xfId="5237"/>
    <cellStyle name="Normal 3 3 4 6 2" xfId="13911"/>
    <cellStyle name="Normal 3 3 4 6 2 2" xfId="38874"/>
    <cellStyle name="Normal 3 3 4 6 3" xfId="19694"/>
    <cellStyle name="Normal 3 3 4 6 3 2" xfId="38875"/>
    <cellStyle name="Normal 3 3 4 6 4" xfId="38876"/>
    <cellStyle name="Normal 3 3 4 7" xfId="8129"/>
    <cellStyle name="Normal 3 3 4 7 2" xfId="38877"/>
    <cellStyle name="Normal 3 3 4 8" xfId="3360"/>
    <cellStyle name="Normal 3 3 4 8 2" xfId="38878"/>
    <cellStyle name="Normal 3 3 4 9" xfId="11020"/>
    <cellStyle name="Normal 3 3 4 9 2" xfId="38879"/>
    <cellStyle name="Normal 3 3 5" xfId="610"/>
    <cellStyle name="Normal 3 3 5 2" xfId="2347"/>
    <cellStyle name="Normal 3 3 5 2 2" xfId="6942"/>
    <cellStyle name="Normal 3 3 5 2 2 2" xfId="15615"/>
    <cellStyle name="Normal 3 3 5 2 2 2 2" xfId="38880"/>
    <cellStyle name="Normal 3 3 5 2 2 3" xfId="21398"/>
    <cellStyle name="Normal 3 3 5 2 2 3 2" xfId="38881"/>
    <cellStyle name="Normal 3 3 5 2 2 4" xfId="38882"/>
    <cellStyle name="Normal 3 3 5 2 3" xfId="9833"/>
    <cellStyle name="Normal 3 3 5 2 3 2" xfId="38883"/>
    <cellStyle name="Normal 3 3 5 2 4" xfId="4050"/>
    <cellStyle name="Normal 3 3 5 2 4 2" xfId="38884"/>
    <cellStyle name="Normal 3 3 5 2 5" xfId="12724"/>
    <cellStyle name="Normal 3 3 5 2 5 2" xfId="38885"/>
    <cellStyle name="Normal 3 3 5 2 6" xfId="18507"/>
    <cellStyle name="Normal 3 3 5 2 6 2" xfId="38886"/>
    <cellStyle name="Normal 3 3 5 2 7" xfId="38887"/>
    <cellStyle name="Normal 3 3 5 3" xfId="1653"/>
    <cellStyle name="Normal 3 3 5 3 2" xfId="9139"/>
    <cellStyle name="Normal 3 3 5 3 2 2" xfId="14921"/>
    <cellStyle name="Normal 3 3 5 3 2 2 2" xfId="38888"/>
    <cellStyle name="Normal 3 3 5 3 2 3" xfId="20704"/>
    <cellStyle name="Normal 3 3 5 3 2 3 2" xfId="38889"/>
    <cellStyle name="Normal 3 3 5 3 2 4" xfId="38890"/>
    <cellStyle name="Normal 3 3 5 3 3" xfId="6248"/>
    <cellStyle name="Normal 3 3 5 3 3 2" xfId="38891"/>
    <cellStyle name="Normal 3 3 5 3 4" xfId="12030"/>
    <cellStyle name="Normal 3 3 5 3 4 2" xfId="38892"/>
    <cellStyle name="Normal 3 3 5 3 5" xfId="17813"/>
    <cellStyle name="Normal 3 3 5 3 5 2" xfId="38893"/>
    <cellStyle name="Normal 3 3 5 3 6" xfId="38894"/>
    <cellStyle name="Normal 3 3 5 4" xfId="5239"/>
    <cellStyle name="Normal 3 3 5 4 2" xfId="13913"/>
    <cellStyle name="Normal 3 3 5 4 2 2" xfId="38895"/>
    <cellStyle name="Normal 3 3 5 4 3" xfId="19696"/>
    <cellStyle name="Normal 3 3 5 4 3 2" xfId="38896"/>
    <cellStyle name="Normal 3 3 5 4 4" xfId="38897"/>
    <cellStyle name="Normal 3 3 5 5" xfId="8131"/>
    <cellStyle name="Normal 3 3 5 5 2" xfId="38898"/>
    <cellStyle name="Normal 3 3 5 6" xfId="3356"/>
    <cellStyle name="Normal 3 3 5 6 2" xfId="38899"/>
    <cellStyle name="Normal 3 3 5 7" xfId="11022"/>
    <cellStyle name="Normal 3 3 5 7 2" xfId="38900"/>
    <cellStyle name="Normal 3 3 5 8" xfId="16805"/>
    <cellStyle name="Normal 3 3 5 8 2" xfId="38901"/>
    <cellStyle name="Normal 3 3 5 9" xfId="38902"/>
    <cellStyle name="Normal 3 3 6" xfId="877"/>
    <cellStyle name="Normal 3 3 6 2" xfId="2583"/>
    <cellStyle name="Normal 3 3 6 2 2" xfId="10069"/>
    <cellStyle name="Normal 3 3 6 2 2 2" xfId="15851"/>
    <cellStyle name="Normal 3 3 6 2 2 2 2" xfId="38903"/>
    <cellStyle name="Normal 3 3 6 2 2 3" xfId="21634"/>
    <cellStyle name="Normal 3 3 6 2 2 3 2" xfId="38904"/>
    <cellStyle name="Normal 3 3 6 2 2 4" xfId="38905"/>
    <cellStyle name="Normal 3 3 6 2 3" xfId="7178"/>
    <cellStyle name="Normal 3 3 6 2 3 2" xfId="38906"/>
    <cellStyle name="Normal 3 3 6 2 4" xfId="12960"/>
    <cellStyle name="Normal 3 3 6 2 4 2" xfId="38907"/>
    <cellStyle name="Normal 3 3 6 2 5" xfId="18743"/>
    <cellStyle name="Normal 3 3 6 2 5 2" xfId="38908"/>
    <cellStyle name="Normal 3 3 6 2 6" xfId="38909"/>
    <cellStyle name="Normal 3 3 6 3" xfId="5475"/>
    <cellStyle name="Normal 3 3 6 3 2" xfId="14149"/>
    <cellStyle name="Normal 3 3 6 3 2 2" xfId="38910"/>
    <cellStyle name="Normal 3 3 6 3 3" xfId="19932"/>
    <cellStyle name="Normal 3 3 6 3 3 2" xfId="38911"/>
    <cellStyle name="Normal 3 3 6 3 4" xfId="38912"/>
    <cellStyle name="Normal 3 3 6 4" xfId="8367"/>
    <cellStyle name="Normal 3 3 6 4 2" xfId="38913"/>
    <cellStyle name="Normal 3 3 6 5" xfId="4286"/>
    <cellStyle name="Normal 3 3 6 5 2" xfId="38914"/>
    <cellStyle name="Normal 3 3 6 6" xfId="11258"/>
    <cellStyle name="Normal 3 3 6 6 2" xfId="38915"/>
    <cellStyle name="Normal 3 3 6 7" xfId="17041"/>
    <cellStyle name="Normal 3 3 6 7 2" xfId="38916"/>
    <cellStyle name="Normal 3 3 6 8" xfId="38917"/>
    <cellStyle name="Normal 3 3 7" xfId="2338"/>
    <cellStyle name="Normal 3 3 7 2" xfId="6933"/>
    <cellStyle name="Normal 3 3 7 2 2" xfId="15606"/>
    <cellStyle name="Normal 3 3 7 2 2 2" xfId="38918"/>
    <cellStyle name="Normal 3 3 7 2 3" xfId="21389"/>
    <cellStyle name="Normal 3 3 7 2 3 2" xfId="38919"/>
    <cellStyle name="Normal 3 3 7 2 4" xfId="38920"/>
    <cellStyle name="Normal 3 3 7 3" xfId="9824"/>
    <cellStyle name="Normal 3 3 7 3 2" xfId="38921"/>
    <cellStyle name="Normal 3 3 7 4" xfId="4041"/>
    <cellStyle name="Normal 3 3 7 4 2" xfId="38922"/>
    <cellStyle name="Normal 3 3 7 5" xfId="12715"/>
    <cellStyle name="Normal 3 3 7 5 2" xfId="38923"/>
    <cellStyle name="Normal 3 3 7 6" xfId="18498"/>
    <cellStyle name="Normal 3 3 7 6 2" xfId="38924"/>
    <cellStyle name="Normal 3 3 7 7" xfId="38925"/>
    <cellStyle name="Normal 3 3 8" xfId="1338"/>
    <cellStyle name="Normal 3 3 8 2" xfId="8824"/>
    <cellStyle name="Normal 3 3 8 2 2" xfId="14606"/>
    <cellStyle name="Normal 3 3 8 2 2 2" xfId="38926"/>
    <cellStyle name="Normal 3 3 8 2 3" xfId="20389"/>
    <cellStyle name="Normal 3 3 8 2 3 2" xfId="38927"/>
    <cellStyle name="Normal 3 3 8 2 4" xfId="38928"/>
    <cellStyle name="Normal 3 3 8 3" xfId="5933"/>
    <cellStyle name="Normal 3 3 8 3 2" xfId="38929"/>
    <cellStyle name="Normal 3 3 8 4" xfId="11715"/>
    <cellStyle name="Normal 3 3 8 4 2" xfId="38930"/>
    <cellStyle name="Normal 3 3 8 5" xfId="17498"/>
    <cellStyle name="Normal 3 3 8 5 2" xfId="38931"/>
    <cellStyle name="Normal 3 3 8 6" xfId="38932"/>
    <cellStyle name="Normal 3 3 9" xfId="5230"/>
    <cellStyle name="Normal 3 3 9 2" xfId="13904"/>
    <cellStyle name="Normal 3 3 9 2 2" xfId="38933"/>
    <cellStyle name="Normal 3 3 9 3" xfId="19687"/>
    <cellStyle name="Normal 3 3 9 3 2" xfId="38934"/>
    <cellStyle name="Normal 3 3 9 4" xfId="38935"/>
    <cellStyle name="Normal 3 4" xfId="611"/>
    <cellStyle name="Normal 3 4 10" xfId="11023"/>
    <cellStyle name="Normal 3 4 10 2" xfId="38936"/>
    <cellStyle name="Normal 3 4 11" xfId="16806"/>
    <cellStyle name="Normal 3 4 11 2" xfId="38937"/>
    <cellStyle name="Normal 3 4 12" xfId="38938"/>
    <cellStyle name="Normal 3 4 2" xfId="612"/>
    <cellStyle name="Normal 3 4 2 10" xfId="16807"/>
    <cellStyle name="Normal 3 4 2 10 2" xfId="38939"/>
    <cellStyle name="Normal 3 4 2 11" xfId="38940"/>
    <cellStyle name="Normal 3 4 2 2" xfId="613"/>
    <cellStyle name="Normal 3 4 2 2 2" xfId="2350"/>
    <cellStyle name="Normal 3 4 2 2 2 2" xfId="9836"/>
    <cellStyle name="Normal 3 4 2 2 2 2 2" xfId="15618"/>
    <cellStyle name="Normal 3 4 2 2 2 2 2 2" xfId="38941"/>
    <cellStyle name="Normal 3 4 2 2 2 2 3" xfId="21401"/>
    <cellStyle name="Normal 3 4 2 2 2 2 3 2" xfId="38942"/>
    <cellStyle name="Normal 3 4 2 2 2 2 4" xfId="38943"/>
    <cellStyle name="Normal 3 4 2 2 2 3" xfId="6945"/>
    <cellStyle name="Normal 3 4 2 2 2 3 2" xfId="38944"/>
    <cellStyle name="Normal 3 4 2 2 2 4" xfId="12727"/>
    <cellStyle name="Normal 3 4 2 2 2 4 2" xfId="38945"/>
    <cellStyle name="Normal 3 4 2 2 2 5" xfId="18510"/>
    <cellStyle name="Normal 3 4 2 2 2 5 2" xfId="38946"/>
    <cellStyle name="Normal 3 4 2 2 2 6" xfId="38947"/>
    <cellStyle name="Normal 3 4 2 2 3" xfId="5242"/>
    <cellStyle name="Normal 3 4 2 2 3 2" xfId="13916"/>
    <cellStyle name="Normal 3 4 2 2 3 2 2" xfId="38948"/>
    <cellStyle name="Normal 3 4 2 2 3 3" xfId="19699"/>
    <cellStyle name="Normal 3 4 2 2 3 3 2" xfId="38949"/>
    <cellStyle name="Normal 3 4 2 2 3 4" xfId="38950"/>
    <cellStyle name="Normal 3 4 2 2 4" xfId="8134"/>
    <cellStyle name="Normal 3 4 2 2 4 2" xfId="38951"/>
    <cellStyle name="Normal 3 4 2 2 5" xfId="4053"/>
    <cellStyle name="Normal 3 4 2 2 5 2" xfId="38952"/>
    <cellStyle name="Normal 3 4 2 2 6" xfId="11025"/>
    <cellStyle name="Normal 3 4 2 2 6 2" xfId="38953"/>
    <cellStyle name="Normal 3 4 2 2 7" xfId="16808"/>
    <cellStyle name="Normal 3 4 2 2 7 2" xfId="38954"/>
    <cellStyle name="Normal 3 4 2 2 8" xfId="38955"/>
    <cellStyle name="Normal 3 4 2 3" xfId="1159"/>
    <cellStyle name="Normal 3 4 2 3 2" xfId="2863"/>
    <cellStyle name="Normal 3 4 2 3 2 2" xfId="10349"/>
    <cellStyle name="Normal 3 4 2 3 2 2 2" xfId="16131"/>
    <cellStyle name="Normal 3 4 2 3 2 2 2 2" xfId="38956"/>
    <cellStyle name="Normal 3 4 2 3 2 2 3" xfId="21914"/>
    <cellStyle name="Normal 3 4 2 3 2 2 3 2" xfId="38957"/>
    <cellStyle name="Normal 3 4 2 3 2 2 4" xfId="38958"/>
    <cellStyle name="Normal 3 4 2 3 2 3" xfId="7458"/>
    <cellStyle name="Normal 3 4 2 3 2 3 2" xfId="38959"/>
    <cellStyle name="Normal 3 4 2 3 2 4" xfId="13240"/>
    <cellStyle name="Normal 3 4 2 3 2 4 2" xfId="38960"/>
    <cellStyle name="Normal 3 4 2 3 2 5" xfId="19023"/>
    <cellStyle name="Normal 3 4 2 3 2 5 2" xfId="38961"/>
    <cellStyle name="Normal 3 4 2 3 2 6" xfId="38962"/>
    <cellStyle name="Normal 3 4 2 3 3" xfId="5755"/>
    <cellStyle name="Normal 3 4 2 3 3 2" xfId="14429"/>
    <cellStyle name="Normal 3 4 2 3 3 2 2" xfId="38963"/>
    <cellStyle name="Normal 3 4 2 3 3 3" xfId="20212"/>
    <cellStyle name="Normal 3 4 2 3 3 3 2" xfId="38964"/>
    <cellStyle name="Normal 3 4 2 3 3 4" xfId="38965"/>
    <cellStyle name="Normal 3 4 2 3 4" xfId="8647"/>
    <cellStyle name="Normal 3 4 2 3 4 2" xfId="38966"/>
    <cellStyle name="Normal 3 4 2 3 5" xfId="4566"/>
    <cellStyle name="Normal 3 4 2 3 5 2" xfId="38967"/>
    <cellStyle name="Normal 3 4 2 3 6" xfId="11538"/>
    <cellStyle name="Normal 3 4 2 3 6 2" xfId="38968"/>
    <cellStyle name="Normal 3 4 2 3 7" xfId="17321"/>
    <cellStyle name="Normal 3 4 2 3 7 2" xfId="38969"/>
    <cellStyle name="Normal 3 4 2 3 8" xfId="38970"/>
    <cellStyle name="Normal 3 4 2 4" xfId="2349"/>
    <cellStyle name="Normal 3 4 2 4 2" xfId="6944"/>
    <cellStyle name="Normal 3 4 2 4 2 2" xfId="15617"/>
    <cellStyle name="Normal 3 4 2 4 2 2 2" xfId="38971"/>
    <cellStyle name="Normal 3 4 2 4 2 3" xfId="21400"/>
    <cellStyle name="Normal 3 4 2 4 2 3 2" xfId="38972"/>
    <cellStyle name="Normal 3 4 2 4 2 4" xfId="38973"/>
    <cellStyle name="Normal 3 4 2 4 3" xfId="9835"/>
    <cellStyle name="Normal 3 4 2 4 3 2" xfId="38974"/>
    <cellStyle name="Normal 3 4 2 4 4" xfId="4052"/>
    <cellStyle name="Normal 3 4 2 4 4 2" xfId="38975"/>
    <cellStyle name="Normal 3 4 2 4 5" xfId="12726"/>
    <cellStyle name="Normal 3 4 2 4 5 2" xfId="38976"/>
    <cellStyle name="Normal 3 4 2 4 6" xfId="18509"/>
    <cellStyle name="Normal 3 4 2 4 6 2" xfId="38977"/>
    <cellStyle name="Normal 3 4 2 4 7" xfId="38978"/>
    <cellStyle name="Normal 3 4 2 5" xfId="1659"/>
    <cellStyle name="Normal 3 4 2 5 2" xfId="9145"/>
    <cellStyle name="Normal 3 4 2 5 2 2" xfId="14927"/>
    <cellStyle name="Normal 3 4 2 5 2 2 2" xfId="38979"/>
    <cellStyle name="Normal 3 4 2 5 2 3" xfId="20710"/>
    <cellStyle name="Normal 3 4 2 5 2 3 2" xfId="38980"/>
    <cellStyle name="Normal 3 4 2 5 2 4" xfId="38981"/>
    <cellStyle name="Normal 3 4 2 5 3" xfId="6254"/>
    <cellStyle name="Normal 3 4 2 5 3 2" xfId="38982"/>
    <cellStyle name="Normal 3 4 2 5 4" xfId="12036"/>
    <cellStyle name="Normal 3 4 2 5 4 2" xfId="38983"/>
    <cellStyle name="Normal 3 4 2 5 5" xfId="17819"/>
    <cellStyle name="Normal 3 4 2 5 5 2" xfId="38984"/>
    <cellStyle name="Normal 3 4 2 5 6" xfId="38985"/>
    <cellStyle name="Normal 3 4 2 6" xfId="5241"/>
    <cellStyle name="Normal 3 4 2 6 2" xfId="13915"/>
    <cellStyle name="Normal 3 4 2 6 2 2" xfId="38986"/>
    <cellStyle name="Normal 3 4 2 6 3" xfId="19698"/>
    <cellStyle name="Normal 3 4 2 6 3 2" xfId="38987"/>
    <cellStyle name="Normal 3 4 2 6 4" xfId="38988"/>
    <cellStyle name="Normal 3 4 2 7" xfId="8133"/>
    <cellStyle name="Normal 3 4 2 7 2" xfId="38989"/>
    <cellStyle name="Normal 3 4 2 8" xfId="3362"/>
    <cellStyle name="Normal 3 4 2 8 2" xfId="38990"/>
    <cellStyle name="Normal 3 4 2 9" xfId="11024"/>
    <cellStyle name="Normal 3 4 2 9 2" xfId="38991"/>
    <cellStyle name="Normal 3 4 3" xfId="614"/>
    <cellStyle name="Normal 3 4 3 2" xfId="2351"/>
    <cellStyle name="Normal 3 4 3 2 2" xfId="6946"/>
    <cellStyle name="Normal 3 4 3 2 2 2" xfId="15619"/>
    <cellStyle name="Normal 3 4 3 2 2 2 2" xfId="38992"/>
    <cellStyle name="Normal 3 4 3 2 2 3" xfId="21402"/>
    <cellStyle name="Normal 3 4 3 2 2 3 2" xfId="38993"/>
    <cellStyle name="Normal 3 4 3 2 2 4" xfId="38994"/>
    <cellStyle name="Normal 3 4 3 2 3" xfId="9837"/>
    <cellStyle name="Normal 3 4 3 2 3 2" xfId="38995"/>
    <cellStyle name="Normal 3 4 3 2 4" xfId="4054"/>
    <cellStyle name="Normal 3 4 3 2 4 2" xfId="38996"/>
    <cellStyle name="Normal 3 4 3 2 5" xfId="12728"/>
    <cellStyle name="Normal 3 4 3 2 5 2" xfId="38997"/>
    <cellStyle name="Normal 3 4 3 2 6" xfId="18511"/>
    <cellStyle name="Normal 3 4 3 2 6 2" xfId="38998"/>
    <cellStyle name="Normal 3 4 3 2 7" xfId="38999"/>
    <cellStyle name="Normal 3 4 3 3" xfId="1658"/>
    <cellStyle name="Normal 3 4 3 3 2" xfId="9144"/>
    <cellStyle name="Normal 3 4 3 3 2 2" xfId="14926"/>
    <cellStyle name="Normal 3 4 3 3 2 2 2" xfId="39000"/>
    <cellStyle name="Normal 3 4 3 3 2 3" xfId="20709"/>
    <cellStyle name="Normal 3 4 3 3 2 3 2" xfId="39001"/>
    <cellStyle name="Normal 3 4 3 3 2 4" xfId="39002"/>
    <cellStyle name="Normal 3 4 3 3 3" xfId="6253"/>
    <cellStyle name="Normal 3 4 3 3 3 2" xfId="39003"/>
    <cellStyle name="Normal 3 4 3 3 4" xfId="12035"/>
    <cellStyle name="Normal 3 4 3 3 4 2" xfId="39004"/>
    <cellStyle name="Normal 3 4 3 3 5" xfId="17818"/>
    <cellStyle name="Normal 3 4 3 3 5 2" xfId="39005"/>
    <cellStyle name="Normal 3 4 3 3 6" xfId="39006"/>
    <cellStyle name="Normal 3 4 3 4" xfId="5243"/>
    <cellStyle name="Normal 3 4 3 4 2" xfId="13917"/>
    <cellStyle name="Normal 3 4 3 4 2 2" xfId="39007"/>
    <cellStyle name="Normal 3 4 3 4 3" xfId="19700"/>
    <cellStyle name="Normal 3 4 3 4 3 2" xfId="39008"/>
    <cellStyle name="Normal 3 4 3 4 4" xfId="39009"/>
    <cellStyle name="Normal 3 4 3 5" xfId="8135"/>
    <cellStyle name="Normal 3 4 3 5 2" xfId="39010"/>
    <cellStyle name="Normal 3 4 3 6" xfId="3361"/>
    <cellStyle name="Normal 3 4 3 6 2" xfId="39011"/>
    <cellStyle name="Normal 3 4 3 7" xfId="11026"/>
    <cellStyle name="Normal 3 4 3 7 2" xfId="39012"/>
    <cellStyle name="Normal 3 4 3 8" xfId="16809"/>
    <cellStyle name="Normal 3 4 3 8 2" xfId="39013"/>
    <cellStyle name="Normal 3 4 3 9" xfId="39014"/>
    <cellStyle name="Normal 3 4 4" xfId="1158"/>
    <cellStyle name="Normal 3 4 4 2" xfId="2862"/>
    <cellStyle name="Normal 3 4 4 2 2" xfId="10348"/>
    <cellStyle name="Normal 3 4 4 2 2 2" xfId="16130"/>
    <cellStyle name="Normal 3 4 4 2 2 2 2" xfId="39015"/>
    <cellStyle name="Normal 3 4 4 2 2 3" xfId="21913"/>
    <cellStyle name="Normal 3 4 4 2 2 3 2" xfId="39016"/>
    <cellStyle name="Normal 3 4 4 2 2 4" xfId="39017"/>
    <cellStyle name="Normal 3 4 4 2 3" xfId="7457"/>
    <cellStyle name="Normal 3 4 4 2 3 2" xfId="39018"/>
    <cellStyle name="Normal 3 4 4 2 4" xfId="13239"/>
    <cellStyle name="Normal 3 4 4 2 4 2" xfId="39019"/>
    <cellStyle name="Normal 3 4 4 2 5" xfId="19022"/>
    <cellStyle name="Normal 3 4 4 2 5 2" xfId="39020"/>
    <cellStyle name="Normal 3 4 4 2 6" xfId="39021"/>
    <cellStyle name="Normal 3 4 4 3" xfId="5754"/>
    <cellStyle name="Normal 3 4 4 3 2" xfId="14428"/>
    <cellStyle name="Normal 3 4 4 3 2 2" xfId="39022"/>
    <cellStyle name="Normal 3 4 4 3 3" xfId="20211"/>
    <cellStyle name="Normal 3 4 4 3 3 2" xfId="39023"/>
    <cellStyle name="Normal 3 4 4 3 4" xfId="39024"/>
    <cellStyle name="Normal 3 4 4 4" xfId="8646"/>
    <cellStyle name="Normal 3 4 4 4 2" xfId="39025"/>
    <cellStyle name="Normal 3 4 4 5" xfId="4565"/>
    <cellStyle name="Normal 3 4 4 5 2" xfId="39026"/>
    <cellStyle name="Normal 3 4 4 6" xfId="11537"/>
    <cellStyle name="Normal 3 4 4 6 2" xfId="39027"/>
    <cellStyle name="Normal 3 4 4 7" xfId="17320"/>
    <cellStyle name="Normal 3 4 4 7 2" xfId="39028"/>
    <cellStyle name="Normal 3 4 4 8" xfId="39029"/>
    <cellStyle name="Normal 3 4 5" xfId="2348"/>
    <cellStyle name="Normal 3 4 5 2" xfId="6943"/>
    <cellStyle name="Normal 3 4 5 2 2" xfId="15616"/>
    <cellStyle name="Normal 3 4 5 2 2 2" xfId="39030"/>
    <cellStyle name="Normal 3 4 5 2 3" xfId="21399"/>
    <cellStyle name="Normal 3 4 5 2 3 2" xfId="39031"/>
    <cellStyle name="Normal 3 4 5 2 4" xfId="39032"/>
    <cellStyle name="Normal 3 4 5 3" xfId="9834"/>
    <cellStyle name="Normal 3 4 5 3 2" xfId="39033"/>
    <cellStyle name="Normal 3 4 5 4" xfId="4051"/>
    <cellStyle name="Normal 3 4 5 4 2" xfId="39034"/>
    <cellStyle name="Normal 3 4 5 5" xfId="12725"/>
    <cellStyle name="Normal 3 4 5 5 2" xfId="39035"/>
    <cellStyle name="Normal 3 4 5 6" xfId="18508"/>
    <cellStyle name="Normal 3 4 5 6 2" xfId="39036"/>
    <cellStyle name="Normal 3 4 5 7" xfId="39037"/>
    <cellStyle name="Normal 3 4 6" xfId="1278"/>
    <cellStyle name="Normal 3 4 6 2" xfId="8764"/>
    <cellStyle name="Normal 3 4 6 2 2" xfId="14546"/>
    <cellStyle name="Normal 3 4 6 2 2 2" xfId="39038"/>
    <cellStyle name="Normal 3 4 6 2 3" xfId="20329"/>
    <cellStyle name="Normal 3 4 6 2 3 2" xfId="39039"/>
    <cellStyle name="Normal 3 4 6 2 4" xfId="39040"/>
    <cellStyle name="Normal 3 4 6 3" xfId="5873"/>
    <cellStyle name="Normal 3 4 6 3 2" xfId="39041"/>
    <cellStyle name="Normal 3 4 6 4" xfId="11655"/>
    <cellStyle name="Normal 3 4 6 4 2" xfId="39042"/>
    <cellStyle name="Normal 3 4 6 5" xfId="17438"/>
    <cellStyle name="Normal 3 4 6 5 2" xfId="39043"/>
    <cellStyle name="Normal 3 4 6 6" xfId="39044"/>
    <cellStyle name="Normal 3 4 7" xfId="5240"/>
    <cellStyle name="Normal 3 4 7 2" xfId="13914"/>
    <cellStyle name="Normal 3 4 7 2 2" xfId="39045"/>
    <cellStyle name="Normal 3 4 7 3" xfId="19697"/>
    <cellStyle name="Normal 3 4 7 3 2" xfId="39046"/>
    <cellStyle name="Normal 3 4 7 4" xfId="39047"/>
    <cellStyle name="Normal 3 4 8" xfId="8132"/>
    <cellStyle name="Normal 3 4 8 2" xfId="39048"/>
    <cellStyle name="Normal 3 4 9" xfId="2981"/>
    <cellStyle name="Normal 3 4 9 2" xfId="39049"/>
    <cellStyle name="Normal 3 5" xfId="615"/>
    <cellStyle name="Normal 3 5 10" xfId="16810"/>
    <cellStyle name="Normal 3 5 10 2" xfId="39050"/>
    <cellStyle name="Normal 3 5 11" xfId="39051"/>
    <cellStyle name="Normal 3 5 2" xfId="616"/>
    <cellStyle name="Normal 3 5 2 2" xfId="2353"/>
    <cellStyle name="Normal 3 5 2 2 2" xfId="9839"/>
    <cellStyle name="Normal 3 5 2 2 2 2" xfId="15621"/>
    <cellStyle name="Normal 3 5 2 2 2 2 2" xfId="39052"/>
    <cellStyle name="Normal 3 5 2 2 2 3" xfId="21404"/>
    <cellStyle name="Normal 3 5 2 2 2 3 2" xfId="39053"/>
    <cellStyle name="Normal 3 5 2 2 2 4" xfId="39054"/>
    <cellStyle name="Normal 3 5 2 2 3" xfId="6948"/>
    <cellStyle name="Normal 3 5 2 2 3 2" xfId="39055"/>
    <cellStyle name="Normal 3 5 2 2 4" xfId="12730"/>
    <cellStyle name="Normal 3 5 2 2 4 2" xfId="39056"/>
    <cellStyle name="Normal 3 5 2 2 5" xfId="18513"/>
    <cellStyle name="Normal 3 5 2 2 5 2" xfId="39057"/>
    <cellStyle name="Normal 3 5 2 2 6" xfId="39058"/>
    <cellStyle name="Normal 3 5 2 3" xfId="5245"/>
    <cellStyle name="Normal 3 5 2 3 2" xfId="13919"/>
    <cellStyle name="Normal 3 5 2 3 2 2" xfId="39059"/>
    <cellStyle name="Normal 3 5 2 3 3" xfId="19702"/>
    <cellStyle name="Normal 3 5 2 3 3 2" xfId="39060"/>
    <cellStyle name="Normal 3 5 2 3 4" xfId="39061"/>
    <cellStyle name="Normal 3 5 2 4" xfId="8137"/>
    <cellStyle name="Normal 3 5 2 4 2" xfId="39062"/>
    <cellStyle name="Normal 3 5 2 5" xfId="4056"/>
    <cellStyle name="Normal 3 5 2 5 2" xfId="39063"/>
    <cellStyle name="Normal 3 5 2 6" xfId="11028"/>
    <cellStyle name="Normal 3 5 2 6 2" xfId="39064"/>
    <cellStyle name="Normal 3 5 2 7" xfId="16811"/>
    <cellStyle name="Normal 3 5 2 7 2" xfId="39065"/>
    <cellStyle name="Normal 3 5 2 8" xfId="39066"/>
    <cellStyle name="Normal 3 5 3" xfId="1160"/>
    <cellStyle name="Normal 3 5 3 2" xfId="2864"/>
    <cellStyle name="Normal 3 5 3 2 2" xfId="10350"/>
    <cellStyle name="Normal 3 5 3 2 2 2" xfId="16132"/>
    <cellStyle name="Normal 3 5 3 2 2 2 2" xfId="39067"/>
    <cellStyle name="Normal 3 5 3 2 2 3" xfId="21915"/>
    <cellStyle name="Normal 3 5 3 2 2 3 2" xfId="39068"/>
    <cellStyle name="Normal 3 5 3 2 2 4" xfId="39069"/>
    <cellStyle name="Normal 3 5 3 2 3" xfId="7459"/>
    <cellStyle name="Normal 3 5 3 2 3 2" xfId="39070"/>
    <cellStyle name="Normal 3 5 3 2 4" xfId="13241"/>
    <cellStyle name="Normal 3 5 3 2 4 2" xfId="39071"/>
    <cellStyle name="Normal 3 5 3 2 5" xfId="19024"/>
    <cellStyle name="Normal 3 5 3 2 5 2" xfId="39072"/>
    <cellStyle name="Normal 3 5 3 2 6" xfId="39073"/>
    <cellStyle name="Normal 3 5 3 3" xfId="5756"/>
    <cellStyle name="Normal 3 5 3 3 2" xfId="14430"/>
    <cellStyle name="Normal 3 5 3 3 2 2" xfId="39074"/>
    <cellStyle name="Normal 3 5 3 3 3" xfId="20213"/>
    <cellStyle name="Normal 3 5 3 3 3 2" xfId="39075"/>
    <cellStyle name="Normal 3 5 3 3 4" xfId="39076"/>
    <cellStyle name="Normal 3 5 3 4" xfId="8648"/>
    <cellStyle name="Normal 3 5 3 4 2" xfId="39077"/>
    <cellStyle name="Normal 3 5 3 5" xfId="4567"/>
    <cellStyle name="Normal 3 5 3 5 2" xfId="39078"/>
    <cellStyle name="Normal 3 5 3 6" xfId="11539"/>
    <cellStyle name="Normal 3 5 3 6 2" xfId="39079"/>
    <cellStyle name="Normal 3 5 3 7" xfId="17322"/>
    <cellStyle name="Normal 3 5 3 7 2" xfId="39080"/>
    <cellStyle name="Normal 3 5 3 8" xfId="39081"/>
    <cellStyle name="Normal 3 5 4" xfId="2352"/>
    <cellStyle name="Normal 3 5 4 2" xfId="6947"/>
    <cellStyle name="Normal 3 5 4 2 2" xfId="15620"/>
    <cellStyle name="Normal 3 5 4 2 2 2" xfId="39082"/>
    <cellStyle name="Normal 3 5 4 2 3" xfId="21403"/>
    <cellStyle name="Normal 3 5 4 2 3 2" xfId="39083"/>
    <cellStyle name="Normal 3 5 4 2 4" xfId="39084"/>
    <cellStyle name="Normal 3 5 4 3" xfId="9838"/>
    <cellStyle name="Normal 3 5 4 3 2" xfId="39085"/>
    <cellStyle name="Normal 3 5 4 4" xfId="4055"/>
    <cellStyle name="Normal 3 5 4 4 2" xfId="39086"/>
    <cellStyle name="Normal 3 5 4 5" xfId="12729"/>
    <cellStyle name="Normal 3 5 4 5 2" xfId="39087"/>
    <cellStyle name="Normal 3 5 4 6" xfId="18512"/>
    <cellStyle name="Normal 3 5 4 6 2" xfId="39088"/>
    <cellStyle name="Normal 3 5 4 7" xfId="39089"/>
    <cellStyle name="Normal 3 5 5" xfId="1660"/>
    <cellStyle name="Normal 3 5 5 2" xfId="9146"/>
    <cellStyle name="Normal 3 5 5 2 2" xfId="14928"/>
    <cellStyle name="Normal 3 5 5 2 2 2" xfId="39090"/>
    <cellStyle name="Normal 3 5 5 2 3" xfId="20711"/>
    <cellStyle name="Normal 3 5 5 2 3 2" xfId="39091"/>
    <cellStyle name="Normal 3 5 5 2 4" xfId="39092"/>
    <cellStyle name="Normal 3 5 5 3" xfId="6255"/>
    <cellStyle name="Normal 3 5 5 3 2" xfId="39093"/>
    <cellStyle name="Normal 3 5 5 4" xfId="12037"/>
    <cellStyle name="Normal 3 5 5 4 2" xfId="39094"/>
    <cellStyle name="Normal 3 5 5 5" xfId="17820"/>
    <cellStyle name="Normal 3 5 5 5 2" xfId="39095"/>
    <cellStyle name="Normal 3 5 5 6" xfId="39096"/>
    <cellStyle name="Normal 3 5 6" xfId="5244"/>
    <cellStyle name="Normal 3 5 6 2" xfId="13918"/>
    <cellStyle name="Normal 3 5 6 2 2" xfId="39097"/>
    <cellStyle name="Normal 3 5 6 3" xfId="19701"/>
    <cellStyle name="Normal 3 5 6 3 2" xfId="39098"/>
    <cellStyle name="Normal 3 5 6 4" xfId="39099"/>
    <cellStyle name="Normal 3 5 7" xfId="8136"/>
    <cellStyle name="Normal 3 5 7 2" xfId="39100"/>
    <cellStyle name="Normal 3 5 8" xfId="3363"/>
    <cellStyle name="Normal 3 5 8 2" xfId="39101"/>
    <cellStyle name="Normal 3 5 9" xfId="11027"/>
    <cellStyle name="Normal 3 5 9 2" xfId="39102"/>
    <cellStyle name="Normal 3 6" xfId="617"/>
    <cellStyle name="Normal 3 6 10" xfId="16812"/>
    <cellStyle name="Normal 3 6 10 2" xfId="39103"/>
    <cellStyle name="Normal 3 6 11" xfId="39104"/>
    <cellStyle name="Normal 3 6 2" xfId="618"/>
    <cellStyle name="Normal 3 6 2 2" xfId="2355"/>
    <cellStyle name="Normal 3 6 2 2 2" xfId="9841"/>
    <cellStyle name="Normal 3 6 2 2 2 2" xfId="15623"/>
    <cellStyle name="Normal 3 6 2 2 2 2 2" xfId="39105"/>
    <cellStyle name="Normal 3 6 2 2 2 3" xfId="21406"/>
    <cellStyle name="Normal 3 6 2 2 2 3 2" xfId="39106"/>
    <cellStyle name="Normal 3 6 2 2 2 4" xfId="39107"/>
    <cellStyle name="Normal 3 6 2 2 3" xfId="6950"/>
    <cellStyle name="Normal 3 6 2 2 3 2" xfId="39108"/>
    <cellStyle name="Normal 3 6 2 2 4" xfId="12732"/>
    <cellStyle name="Normal 3 6 2 2 4 2" xfId="39109"/>
    <cellStyle name="Normal 3 6 2 2 5" xfId="18515"/>
    <cellStyle name="Normal 3 6 2 2 5 2" xfId="39110"/>
    <cellStyle name="Normal 3 6 2 2 6" xfId="39111"/>
    <cellStyle name="Normal 3 6 2 3" xfId="5247"/>
    <cellStyle name="Normal 3 6 2 3 2" xfId="13921"/>
    <cellStyle name="Normal 3 6 2 3 2 2" xfId="39112"/>
    <cellStyle name="Normal 3 6 2 3 3" xfId="19704"/>
    <cellStyle name="Normal 3 6 2 3 3 2" xfId="39113"/>
    <cellStyle name="Normal 3 6 2 3 4" xfId="39114"/>
    <cellStyle name="Normal 3 6 2 4" xfId="8139"/>
    <cellStyle name="Normal 3 6 2 4 2" xfId="39115"/>
    <cellStyle name="Normal 3 6 2 5" xfId="4058"/>
    <cellStyle name="Normal 3 6 2 5 2" xfId="39116"/>
    <cellStyle name="Normal 3 6 2 6" xfId="11030"/>
    <cellStyle name="Normal 3 6 2 6 2" xfId="39117"/>
    <cellStyle name="Normal 3 6 2 7" xfId="16813"/>
    <cellStyle name="Normal 3 6 2 7 2" xfId="39118"/>
    <cellStyle name="Normal 3 6 2 8" xfId="39119"/>
    <cellStyle name="Normal 3 6 3" xfId="1161"/>
    <cellStyle name="Normal 3 6 3 2" xfId="2865"/>
    <cellStyle name="Normal 3 6 3 2 2" xfId="10351"/>
    <cellStyle name="Normal 3 6 3 2 2 2" xfId="16133"/>
    <cellStyle name="Normal 3 6 3 2 2 2 2" xfId="39120"/>
    <cellStyle name="Normal 3 6 3 2 2 3" xfId="21916"/>
    <cellStyle name="Normal 3 6 3 2 2 3 2" xfId="39121"/>
    <cellStyle name="Normal 3 6 3 2 2 4" xfId="39122"/>
    <cellStyle name="Normal 3 6 3 2 3" xfId="7460"/>
    <cellStyle name="Normal 3 6 3 2 3 2" xfId="39123"/>
    <cellStyle name="Normal 3 6 3 2 4" xfId="13242"/>
    <cellStyle name="Normal 3 6 3 2 4 2" xfId="39124"/>
    <cellStyle name="Normal 3 6 3 2 5" xfId="19025"/>
    <cellStyle name="Normal 3 6 3 2 5 2" xfId="39125"/>
    <cellStyle name="Normal 3 6 3 2 6" xfId="39126"/>
    <cellStyle name="Normal 3 6 3 3" xfId="5757"/>
    <cellStyle name="Normal 3 6 3 3 2" xfId="14431"/>
    <cellStyle name="Normal 3 6 3 3 2 2" xfId="39127"/>
    <cellStyle name="Normal 3 6 3 3 3" xfId="20214"/>
    <cellStyle name="Normal 3 6 3 3 3 2" xfId="39128"/>
    <cellStyle name="Normal 3 6 3 3 4" xfId="39129"/>
    <cellStyle name="Normal 3 6 3 4" xfId="8649"/>
    <cellStyle name="Normal 3 6 3 4 2" xfId="39130"/>
    <cellStyle name="Normal 3 6 3 5" xfId="4568"/>
    <cellStyle name="Normal 3 6 3 5 2" xfId="39131"/>
    <cellStyle name="Normal 3 6 3 6" xfId="11540"/>
    <cellStyle name="Normal 3 6 3 6 2" xfId="39132"/>
    <cellStyle name="Normal 3 6 3 7" xfId="17323"/>
    <cellStyle name="Normal 3 6 3 7 2" xfId="39133"/>
    <cellStyle name="Normal 3 6 3 8" xfId="39134"/>
    <cellStyle name="Normal 3 6 4" xfId="2354"/>
    <cellStyle name="Normal 3 6 4 2" xfId="6949"/>
    <cellStyle name="Normal 3 6 4 2 2" xfId="15622"/>
    <cellStyle name="Normal 3 6 4 2 2 2" xfId="39135"/>
    <cellStyle name="Normal 3 6 4 2 3" xfId="21405"/>
    <cellStyle name="Normal 3 6 4 2 3 2" xfId="39136"/>
    <cellStyle name="Normal 3 6 4 2 4" xfId="39137"/>
    <cellStyle name="Normal 3 6 4 3" xfId="9840"/>
    <cellStyle name="Normal 3 6 4 3 2" xfId="39138"/>
    <cellStyle name="Normal 3 6 4 4" xfId="4057"/>
    <cellStyle name="Normal 3 6 4 4 2" xfId="39139"/>
    <cellStyle name="Normal 3 6 4 5" xfId="12731"/>
    <cellStyle name="Normal 3 6 4 5 2" xfId="39140"/>
    <cellStyle name="Normal 3 6 4 6" xfId="18514"/>
    <cellStyle name="Normal 3 6 4 6 2" xfId="39141"/>
    <cellStyle name="Normal 3 6 4 7" xfId="39142"/>
    <cellStyle name="Normal 3 6 5" xfId="1661"/>
    <cellStyle name="Normal 3 6 5 2" xfId="9147"/>
    <cellStyle name="Normal 3 6 5 2 2" xfId="14929"/>
    <cellStyle name="Normal 3 6 5 2 2 2" xfId="39143"/>
    <cellStyle name="Normal 3 6 5 2 3" xfId="20712"/>
    <cellStyle name="Normal 3 6 5 2 3 2" xfId="39144"/>
    <cellStyle name="Normal 3 6 5 2 4" xfId="39145"/>
    <cellStyle name="Normal 3 6 5 3" xfId="6256"/>
    <cellStyle name="Normal 3 6 5 3 2" xfId="39146"/>
    <cellStyle name="Normal 3 6 5 4" xfId="12038"/>
    <cellStyle name="Normal 3 6 5 4 2" xfId="39147"/>
    <cellStyle name="Normal 3 6 5 5" xfId="17821"/>
    <cellStyle name="Normal 3 6 5 5 2" xfId="39148"/>
    <cellStyle name="Normal 3 6 5 6" xfId="39149"/>
    <cellStyle name="Normal 3 6 6" xfId="5246"/>
    <cellStyle name="Normal 3 6 6 2" xfId="13920"/>
    <cellStyle name="Normal 3 6 6 2 2" xfId="39150"/>
    <cellStyle name="Normal 3 6 6 3" xfId="19703"/>
    <cellStyle name="Normal 3 6 6 3 2" xfId="39151"/>
    <cellStyle name="Normal 3 6 6 4" xfId="39152"/>
    <cellStyle name="Normal 3 6 7" xfId="8138"/>
    <cellStyle name="Normal 3 6 7 2" xfId="39153"/>
    <cellStyle name="Normal 3 6 8" xfId="3364"/>
    <cellStyle name="Normal 3 6 8 2" xfId="39154"/>
    <cellStyle name="Normal 3 6 9" xfId="11029"/>
    <cellStyle name="Normal 3 6 9 2" xfId="39155"/>
    <cellStyle name="Normal 3 7" xfId="619"/>
    <cellStyle name="Normal 3 7 2" xfId="2356"/>
    <cellStyle name="Normal 3 7 2 2" xfId="6951"/>
    <cellStyle name="Normal 3 7 2 2 2" xfId="15624"/>
    <cellStyle name="Normal 3 7 2 2 2 2" xfId="39156"/>
    <cellStyle name="Normal 3 7 2 2 3" xfId="21407"/>
    <cellStyle name="Normal 3 7 2 2 3 2" xfId="39157"/>
    <cellStyle name="Normal 3 7 2 2 4" xfId="39158"/>
    <cellStyle name="Normal 3 7 2 3" xfId="9842"/>
    <cellStyle name="Normal 3 7 2 3 2" xfId="39159"/>
    <cellStyle name="Normal 3 7 2 4" xfId="4059"/>
    <cellStyle name="Normal 3 7 2 4 2" xfId="39160"/>
    <cellStyle name="Normal 3 7 2 5" xfId="12733"/>
    <cellStyle name="Normal 3 7 2 5 2" xfId="39161"/>
    <cellStyle name="Normal 3 7 2 6" xfId="18516"/>
    <cellStyle name="Normal 3 7 2 6 2" xfId="39162"/>
    <cellStyle name="Normal 3 7 2 7" xfId="39163"/>
    <cellStyle name="Normal 3 7 3" xfId="1356"/>
    <cellStyle name="Normal 3 7 3 2" xfId="8842"/>
    <cellStyle name="Normal 3 7 3 2 2" xfId="14624"/>
    <cellStyle name="Normal 3 7 3 2 2 2" xfId="39164"/>
    <cellStyle name="Normal 3 7 3 2 3" xfId="20407"/>
    <cellStyle name="Normal 3 7 3 2 3 2" xfId="39165"/>
    <cellStyle name="Normal 3 7 3 2 4" xfId="39166"/>
    <cellStyle name="Normal 3 7 3 3" xfId="5951"/>
    <cellStyle name="Normal 3 7 3 3 2" xfId="39167"/>
    <cellStyle name="Normal 3 7 3 4" xfId="11733"/>
    <cellStyle name="Normal 3 7 3 4 2" xfId="39168"/>
    <cellStyle name="Normal 3 7 3 5" xfId="17516"/>
    <cellStyle name="Normal 3 7 3 5 2" xfId="39169"/>
    <cellStyle name="Normal 3 7 3 6" xfId="39170"/>
    <cellStyle name="Normal 3 7 4" xfId="5248"/>
    <cellStyle name="Normal 3 7 4 2" xfId="13922"/>
    <cellStyle name="Normal 3 7 4 2 2" xfId="39171"/>
    <cellStyle name="Normal 3 7 4 3" xfId="19705"/>
    <cellStyle name="Normal 3 7 4 3 2" xfId="39172"/>
    <cellStyle name="Normal 3 7 4 4" xfId="39173"/>
    <cellStyle name="Normal 3 7 5" xfId="8140"/>
    <cellStyle name="Normal 3 7 5 2" xfId="39174"/>
    <cellStyle name="Normal 3 7 6" xfId="3059"/>
    <cellStyle name="Normal 3 7 6 2" xfId="39175"/>
    <cellStyle name="Normal 3 7 7" xfId="11031"/>
    <cellStyle name="Normal 3 7 7 2" xfId="39176"/>
    <cellStyle name="Normal 3 7 8" xfId="16814"/>
    <cellStyle name="Normal 3 7 8 2" xfId="39177"/>
    <cellStyle name="Normal 3 7 9" xfId="39178"/>
    <cellStyle name="Normal 3 8" xfId="790"/>
    <cellStyle name="Normal 3 8 2" xfId="2526"/>
    <cellStyle name="Normal 3 8 2 2" xfId="10012"/>
    <cellStyle name="Normal 3 8 2 2 2" xfId="15794"/>
    <cellStyle name="Normal 3 8 2 2 2 2" xfId="39179"/>
    <cellStyle name="Normal 3 8 2 2 3" xfId="21577"/>
    <cellStyle name="Normal 3 8 2 2 3 2" xfId="39180"/>
    <cellStyle name="Normal 3 8 2 2 4" xfId="39181"/>
    <cellStyle name="Normal 3 8 2 3" xfId="7121"/>
    <cellStyle name="Normal 3 8 2 3 2" xfId="39182"/>
    <cellStyle name="Normal 3 8 2 4" xfId="12903"/>
    <cellStyle name="Normal 3 8 2 4 2" xfId="39183"/>
    <cellStyle name="Normal 3 8 2 5" xfId="18686"/>
    <cellStyle name="Normal 3 8 2 5 2" xfId="39184"/>
    <cellStyle name="Normal 3 8 2 6" xfId="39185"/>
    <cellStyle name="Normal 3 8 3" xfId="5418"/>
    <cellStyle name="Normal 3 8 3 2" xfId="14092"/>
    <cellStyle name="Normal 3 8 3 2 2" xfId="39186"/>
    <cellStyle name="Normal 3 8 3 3" xfId="19875"/>
    <cellStyle name="Normal 3 8 3 3 2" xfId="39187"/>
    <cellStyle name="Normal 3 8 3 4" xfId="39188"/>
    <cellStyle name="Normal 3 8 4" xfId="8310"/>
    <cellStyle name="Normal 3 8 4 2" xfId="39189"/>
    <cellStyle name="Normal 3 8 5" xfId="4229"/>
    <cellStyle name="Normal 3 8 5 2" xfId="39190"/>
    <cellStyle name="Normal 3 8 6" xfId="11201"/>
    <cellStyle name="Normal 3 8 6 2" xfId="39191"/>
    <cellStyle name="Normal 3 8 7" xfId="16984"/>
    <cellStyle name="Normal 3 8 7 2" xfId="39192"/>
    <cellStyle name="Normal 3 8 8" xfId="39193"/>
    <cellStyle name="Normal 3 8 9" xfId="39194"/>
    <cellStyle name="Normal 3 9" xfId="839"/>
    <cellStyle name="Normal 3 9 2" xfId="2545"/>
    <cellStyle name="Normal 3 9 2 2" xfId="10031"/>
    <cellStyle name="Normal 3 9 2 2 2" xfId="15813"/>
    <cellStyle name="Normal 3 9 2 2 2 2" xfId="39195"/>
    <cellStyle name="Normal 3 9 2 2 3" xfId="21596"/>
    <cellStyle name="Normal 3 9 2 2 3 2" xfId="39196"/>
    <cellStyle name="Normal 3 9 2 2 4" xfId="39197"/>
    <cellStyle name="Normal 3 9 2 3" xfId="7140"/>
    <cellStyle name="Normal 3 9 2 3 2" xfId="39198"/>
    <cellStyle name="Normal 3 9 2 4" xfId="12922"/>
    <cellStyle name="Normal 3 9 2 4 2" xfId="39199"/>
    <cellStyle name="Normal 3 9 2 5" xfId="18705"/>
    <cellStyle name="Normal 3 9 2 5 2" xfId="39200"/>
    <cellStyle name="Normal 3 9 2 6" xfId="39201"/>
    <cellStyle name="Normal 3 9 3" xfId="5437"/>
    <cellStyle name="Normal 3 9 3 2" xfId="14111"/>
    <cellStyle name="Normal 3 9 3 2 2" xfId="39202"/>
    <cellStyle name="Normal 3 9 3 3" xfId="19894"/>
    <cellStyle name="Normal 3 9 3 3 2" xfId="39203"/>
    <cellStyle name="Normal 3 9 3 4" xfId="39204"/>
    <cellStyle name="Normal 3 9 4" xfId="8329"/>
    <cellStyle name="Normal 3 9 4 2" xfId="39205"/>
    <cellStyle name="Normal 3 9 5" xfId="4248"/>
    <cellStyle name="Normal 3 9 5 2" xfId="39206"/>
    <cellStyle name="Normal 3 9 6" xfId="11220"/>
    <cellStyle name="Normal 3 9 6 2" xfId="39207"/>
    <cellStyle name="Normal 3 9 7" xfId="17003"/>
    <cellStyle name="Normal 3 9 7 2" xfId="39208"/>
    <cellStyle name="Normal 3 9 8" xfId="39209"/>
    <cellStyle name="Normal 4" xfId="620"/>
    <cellStyle name="Normal 4 10" xfId="1247"/>
    <cellStyle name="Normal 4 10 2" xfId="8734"/>
    <cellStyle name="Normal 4 10 2 2" xfId="14516"/>
    <cellStyle name="Normal 4 10 2 2 2" xfId="39210"/>
    <cellStyle name="Normal 4 10 2 3" xfId="20299"/>
    <cellStyle name="Normal 4 10 2 3 2" xfId="39211"/>
    <cellStyle name="Normal 4 10 2 4" xfId="39212"/>
    <cellStyle name="Normal 4 10 3" xfId="5843"/>
    <cellStyle name="Normal 4 10 3 2" xfId="39213"/>
    <cellStyle name="Normal 4 10 4" xfId="11625"/>
    <cellStyle name="Normal 4 10 4 2" xfId="39214"/>
    <cellStyle name="Normal 4 10 5" xfId="17408"/>
    <cellStyle name="Normal 4 10 5 2" xfId="39215"/>
    <cellStyle name="Normal 4 10 6" xfId="39216"/>
    <cellStyle name="Normal 4 11" xfId="5249"/>
    <cellStyle name="Normal 4 11 2" xfId="13923"/>
    <cellStyle name="Normal 4 11 2 2" xfId="39217"/>
    <cellStyle name="Normal 4 11 3" xfId="19706"/>
    <cellStyle name="Normal 4 11 3 2" xfId="39218"/>
    <cellStyle name="Normal 4 11 4" xfId="39219"/>
    <cellStyle name="Normal 4 12" xfId="8141"/>
    <cellStyle name="Normal 4 12 2" xfId="39220"/>
    <cellStyle name="Normal 4 13" xfId="2951"/>
    <cellStyle name="Normal 4 13 2" xfId="39221"/>
    <cellStyle name="Normal 4 14" xfId="11032"/>
    <cellStyle name="Normal 4 14 2" xfId="39222"/>
    <cellStyle name="Normal 4 15" xfId="16815"/>
    <cellStyle name="Normal 4 15 2" xfId="39223"/>
    <cellStyle name="Normal 4 16" xfId="39224"/>
    <cellStyle name="Normal 4 2" xfId="621"/>
    <cellStyle name="Normal 4 2 10" xfId="5250"/>
    <cellStyle name="Normal 4 2 10 2" xfId="13924"/>
    <cellStyle name="Normal 4 2 10 2 2" xfId="39225"/>
    <cellStyle name="Normal 4 2 10 3" xfId="19707"/>
    <cellStyle name="Normal 4 2 10 3 2" xfId="39226"/>
    <cellStyle name="Normal 4 2 10 4" xfId="39227"/>
    <cellStyle name="Normal 4 2 11" xfId="8142"/>
    <cellStyle name="Normal 4 2 11 2" xfId="39228"/>
    <cellStyle name="Normal 4 2 12" xfId="3043"/>
    <cellStyle name="Normal 4 2 12 2" xfId="39229"/>
    <cellStyle name="Normal 4 2 13" xfId="11033"/>
    <cellStyle name="Normal 4 2 13 2" xfId="39230"/>
    <cellStyle name="Normal 4 2 14" xfId="16816"/>
    <cellStyle name="Normal 4 2 14 2" xfId="39231"/>
    <cellStyle name="Normal 4 2 15" xfId="39232"/>
    <cellStyle name="Normal 4 2 2" xfId="622"/>
    <cellStyle name="Normal 4 2 2 10" xfId="8143"/>
    <cellStyle name="Normal 4 2 2 10 2" xfId="39233"/>
    <cellStyle name="Normal 4 2 2 11" xfId="3044"/>
    <cellStyle name="Normal 4 2 2 11 2" xfId="39234"/>
    <cellStyle name="Normal 4 2 2 12" xfId="11034"/>
    <cellStyle name="Normal 4 2 2 12 2" xfId="39235"/>
    <cellStyle name="Normal 4 2 2 13" xfId="16817"/>
    <cellStyle name="Normal 4 2 2 13 2" xfId="39236"/>
    <cellStyle name="Normal 4 2 2 14" xfId="39237"/>
    <cellStyle name="Normal 4 2 2 2" xfId="623"/>
    <cellStyle name="Normal 4 2 2 2 10" xfId="11035"/>
    <cellStyle name="Normal 4 2 2 2 10 2" xfId="39238"/>
    <cellStyle name="Normal 4 2 2 2 11" xfId="16818"/>
    <cellStyle name="Normal 4 2 2 2 11 2" xfId="39239"/>
    <cellStyle name="Normal 4 2 2 2 12" xfId="39240"/>
    <cellStyle name="Normal 4 2 2 2 2" xfId="624"/>
    <cellStyle name="Normal 4 2 2 2 2 10" xfId="16819"/>
    <cellStyle name="Normal 4 2 2 2 2 10 2" xfId="39241"/>
    <cellStyle name="Normal 4 2 2 2 2 11" xfId="39242"/>
    <cellStyle name="Normal 4 2 2 2 2 2" xfId="625"/>
    <cellStyle name="Normal 4 2 2 2 2 2 2" xfId="2362"/>
    <cellStyle name="Normal 4 2 2 2 2 2 2 2" xfId="9848"/>
    <cellStyle name="Normal 4 2 2 2 2 2 2 2 2" xfId="15630"/>
    <cellStyle name="Normal 4 2 2 2 2 2 2 2 2 2" xfId="39243"/>
    <cellStyle name="Normal 4 2 2 2 2 2 2 2 3" xfId="21413"/>
    <cellStyle name="Normal 4 2 2 2 2 2 2 2 3 2" xfId="39244"/>
    <cellStyle name="Normal 4 2 2 2 2 2 2 2 4" xfId="39245"/>
    <cellStyle name="Normal 4 2 2 2 2 2 2 3" xfId="6957"/>
    <cellStyle name="Normal 4 2 2 2 2 2 2 3 2" xfId="39246"/>
    <cellStyle name="Normal 4 2 2 2 2 2 2 4" xfId="12739"/>
    <cellStyle name="Normal 4 2 2 2 2 2 2 4 2" xfId="39247"/>
    <cellStyle name="Normal 4 2 2 2 2 2 2 5" xfId="18522"/>
    <cellStyle name="Normal 4 2 2 2 2 2 2 5 2" xfId="39248"/>
    <cellStyle name="Normal 4 2 2 2 2 2 2 6" xfId="39249"/>
    <cellStyle name="Normal 4 2 2 2 2 2 3" xfId="5254"/>
    <cellStyle name="Normal 4 2 2 2 2 2 3 2" xfId="13928"/>
    <cellStyle name="Normal 4 2 2 2 2 2 3 2 2" xfId="39250"/>
    <cellStyle name="Normal 4 2 2 2 2 2 3 3" xfId="19711"/>
    <cellStyle name="Normal 4 2 2 2 2 2 3 3 2" xfId="39251"/>
    <cellStyle name="Normal 4 2 2 2 2 2 3 4" xfId="39252"/>
    <cellStyle name="Normal 4 2 2 2 2 2 4" xfId="8146"/>
    <cellStyle name="Normal 4 2 2 2 2 2 4 2" xfId="39253"/>
    <cellStyle name="Normal 4 2 2 2 2 2 5" xfId="4065"/>
    <cellStyle name="Normal 4 2 2 2 2 2 5 2" xfId="39254"/>
    <cellStyle name="Normal 4 2 2 2 2 2 6" xfId="11037"/>
    <cellStyle name="Normal 4 2 2 2 2 2 6 2" xfId="39255"/>
    <cellStyle name="Normal 4 2 2 2 2 2 7" xfId="16820"/>
    <cellStyle name="Normal 4 2 2 2 2 2 7 2" xfId="39256"/>
    <cellStyle name="Normal 4 2 2 2 2 2 8" xfId="39257"/>
    <cellStyle name="Normal 4 2 2 2 2 3" xfId="1163"/>
    <cellStyle name="Normal 4 2 2 2 2 3 2" xfId="2867"/>
    <cellStyle name="Normal 4 2 2 2 2 3 2 2" xfId="10353"/>
    <cellStyle name="Normal 4 2 2 2 2 3 2 2 2" xfId="16135"/>
    <cellStyle name="Normal 4 2 2 2 2 3 2 2 2 2" xfId="39258"/>
    <cellStyle name="Normal 4 2 2 2 2 3 2 2 3" xfId="21918"/>
    <cellStyle name="Normal 4 2 2 2 2 3 2 2 3 2" xfId="39259"/>
    <cellStyle name="Normal 4 2 2 2 2 3 2 2 4" xfId="39260"/>
    <cellStyle name="Normal 4 2 2 2 2 3 2 3" xfId="7462"/>
    <cellStyle name="Normal 4 2 2 2 2 3 2 3 2" xfId="39261"/>
    <cellStyle name="Normal 4 2 2 2 2 3 2 4" xfId="13244"/>
    <cellStyle name="Normal 4 2 2 2 2 3 2 4 2" xfId="39262"/>
    <cellStyle name="Normal 4 2 2 2 2 3 2 5" xfId="19027"/>
    <cellStyle name="Normal 4 2 2 2 2 3 2 5 2" xfId="39263"/>
    <cellStyle name="Normal 4 2 2 2 2 3 2 6" xfId="39264"/>
    <cellStyle name="Normal 4 2 2 2 2 3 3" xfId="5759"/>
    <cellStyle name="Normal 4 2 2 2 2 3 3 2" xfId="14433"/>
    <cellStyle name="Normal 4 2 2 2 2 3 3 2 2" xfId="39265"/>
    <cellStyle name="Normal 4 2 2 2 2 3 3 3" xfId="20216"/>
    <cellStyle name="Normal 4 2 2 2 2 3 3 3 2" xfId="39266"/>
    <cellStyle name="Normal 4 2 2 2 2 3 3 4" xfId="39267"/>
    <cellStyle name="Normal 4 2 2 2 2 3 4" xfId="8651"/>
    <cellStyle name="Normal 4 2 2 2 2 3 4 2" xfId="39268"/>
    <cellStyle name="Normal 4 2 2 2 2 3 5" xfId="4570"/>
    <cellStyle name="Normal 4 2 2 2 2 3 5 2" xfId="39269"/>
    <cellStyle name="Normal 4 2 2 2 2 3 6" xfId="11542"/>
    <cellStyle name="Normal 4 2 2 2 2 3 6 2" xfId="39270"/>
    <cellStyle name="Normal 4 2 2 2 2 3 7" xfId="17325"/>
    <cellStyle name="Normal 4 2 2 2 2 3 7 2" xfId="39271"/>
    <cellStyle name="Normal 4 2 2 2 2 3 8" xfId="39272"/>
    <cellStyle name="Normal 4 2 2 2 2 4" xfId="2361"/>
    <cellStyle name="Normal 4 2 2 2 2 4 2" xfId="6956"/>
    <cellStyle name="Normal 4 2 2 2 2 4 2 2" xfId="15629"/>
    <cellStyle name="Normal 4 2 2 2 2 4 2 2 2" xfId="39273"/>
    <cellStyle name="Normal 4 2 2 2 2 4 2 3" xfId="21412"/>
    <cellStyle name="Normal 4 2 2 2 2 4 2 3 2" xfId="39274"/>
    <cellStyle name="Normal 4 2 2 2 2 4 2 4" xfId="39275"/>
    <cellStyle name="Normal 4 2 2 2 2 4 3" xfId="9847"/>
    <cellStyle name="Normal 4 2 2 2 2 4 3 2" xfId="39276"/>
    <cellStyle name="Normal 4 2 2 2 2 4 4" xfId="4064"/>
    <cellStyle name="Normal 4 2 2 2 2 4 4 2" xfId="39277"/>
    <cellStyle name="Normal 4 2 2 2 2 4 5" xfId="12738"/>
    <cellStyle name="Normal 4 2 2 2 2 4 5 2" xfId="39278"/>
    <cellStyle name="Normal 4 2 2 2 2 4 6" xfId="18521"/>
    <cellStyle name="Normal 4 2 2 2 2 4 6 2" xfId="39279"/>
    <cellStyle name="Normal 4 2 2 2 2 4 7" xfId="39280"/>
    <cellStyle name="Normal 4 2 2 2 2 5" xfId="1666"/>
    <cellStyle name="Normal 4 2 2 2 2 5 2" xfId="9152"/>
    <cellStyle name="Normal 4 2 2 2 2 5 2 2" xfId="14934"/>
    <cellStyle name="Normal 4 2 2 2 2 5 2 2 2" xfId="39281"/>
    <cellStyle name="Normal 4 2 2 2 2 5 2 3" xfId="20717"/>
    <cellStyle name="Normal 4 2 2 2 2 5 2 3 2" xfId="39282"/>
    <cellStyle name="Normal 4 2 2 2 2 5 2 4" xfId="39283"/>
    <cellStyle name="Normal 4 2 2 2 2 5 3" xfId="6261"/>
    <cellStyle name="Normal 4 2 2 2 2 5 3 2" xfId="39284"/>
    <cellStyle name="Normal 4 2 2 2 2 5 4" xfId="12043"/>
    <cellStyle name="Normal 4 2 2 2 2 5 4 2" xfId="39285"/>
    <cellStyle name="Normal 4 2 2 2 2 5 5" xfId="17826"/>
    <cellStyle name="Normal 4 2 2 2 2 5 5 2" xfId="39286"/>
    <cellStyle name="Normal 4 2 2 2 2 5 6" xfId="39287"/>
    <cellStyle name="Normal 4 2 2 2 2 6" xfId="5253"/>
    <cellStyle name="Normal 4 2 2 2 2 6 2" xfId="13927"/>
    <cellStyle name="Normal 4 2 2 2 2 6 2 2" xfId="39288"/>
    <cellStyle name="Normal 4 2 2 2 2 6 3" xfId="19710"/>
    <cellStyle name="Normal 4 2 2 2 2 6 3 2" xfId="39289"/>
    <cellStyle name="Normal 4 2 2 2 2 6 4" xfId="39290"/>
    <cellStyle name="Normal 4 2 2 2 2 7" xfId="8145"/>
    <cellStyle name="Normal 4 2 2 2 2 7 2" xfId="39291"/>
    <cellStyle name="Normal 4 2 2 2 2 8" xfId="3369"/>
    <cellStyle name="Normal 4 2 2 2 2 8 2" xfId="39292"/>
    <cellStyle name="Normal 4 2 2 2 2 9" xfId="11036"/>
    <cellStyle name="Normal 4 2 2 2 2 9 2" xfId="39293"/>
    <cellStyle name="Normal 4 2 2 2 3" xfId="626"/>
    <cellStyle name="Normal 4 2 2 2 3 2" xfId="2363"/>
    <cellStyle name="Normal 4 2 2 2 3 2 2" xfId="9849"/>
    <cellStyle name="Normal 4 2 2 2 3 2 2 2" xfId="15631"/>
    <cellStyle name="Normal 4 2 2 2 3 2 2 2 2" xfId="39294"/>
    <cellStyle name="Normal 4 2 2 2 3 2 2 3" xfId="21414"/>
    <cellStyle name="Normal 4 2 2 2 3 2 2 3 2" xfId="39295"/>
    <cellStyle name="Normal 4 2 2 2 3 2 2 4" xfId="39296"/>
    <cellStyle name="Normal 4 2 2 2 3 2 3" xfId="6958"/>
    <cellStyle name="Normal 4 2 2 2 3 2 3 2" xfId="39297"/>
    <cellStyle name="Normal 4 2 2 2 3 2 4" xfId="12740"/>
    <cellStyle name="Normal 4 2 2 2 3 2 4 2" xfId="39298"/>
    <cellStyle name="Normal 4 2 2 2 3 2 5" xfId="18523"/>
    <cellStyle name="Normal 4 2 2 2 3 2 5 2" xfId="39299"/>
    <cellStyle name="Normal 4 2 2 2 3 2 6" xfId="39300"/>
    <cellStyle name="Normal 4 2 2 2 3 3" xfId="5255"/>
    <cellStyle name="Normal 4 2 2 2 3 3 2" xfId="13929"/>
    <cellStyle name="Normal 4 2 2 2 3 3 2 2" xfId="39301"/>
    <cellStyle name="Normal 4 2 2 2 3 3 3" xfId="19712"/>
    <cellStyle name="Normal 4 2 2 2 3 3 3 2" xfId="39302"/>
    <cellStyle name="Normal 4 2 2 2 3 3 4" xfId="39303"/>
    <cellStyle name="Normal 4 2 2 2 3 4" xfId="8147"/>
    <cellStyle name="Normal 4 2 2 2 3 4 2" xfId="39304"/>
    <cellStyle name="Normal 4 2 2 2 3 5" xfId="4066"/>
    <cellStyle name="Normal 4 2 2 2 3 5 2" xfId="39305"/>
    <cellStyle name="Normal 4 2 2 2 3 6" xfId="11038"/>
    <cellStyle name="Normal 4 2 2 2 3 6 2" xfId="39306"/>
    <cellStyle name="Normal 4 2 2 2 3 7" xfId="16821"/>
    <cellStyle name="Normal 4 2 2 2 3 7 2" xfId="39307"/>
    <cellStyle name="Normal 4 2 2 2 3 8" xfId="39308"/>
    <cellStyle name="Normal 4 2 2 2 4" xfId="1162"/>
    <cellStyle name="Normal 4 2 2 2 4 2" xfId="2866"/>
    <cellStyle name="Normal 4 2 2 2 4 2 2" xfId="10352"/>
    <cellStyle name="Normal 4 2 2 2 4 2 2 2" xfId="16134"/>
    <cellStyle name="Normal 4 2 2 2 4 2 2 2 2" xfId="39309"/>
    <cellStyle name="Normal 4 2 2 2 4 2 2 3" xfId="21917"/>
    <cellStyle name="Normal 4 2 2 2 4 2 2 3 2" xfId="39310"/>
    <cellStyle name="Normal 4 2 2 2 4 2 2 4" xfId="39311"/>
    <cellStyle name="Normal 4 2 2 2 4 2 3" xfId="7461"/>
    <cellStyle name="Normal 4 2 2 2 4 2 3 2" xfId="39312"/>
    <cellStyle name="Normal 4 2 2 2 4 2 4" xfId="13243"/>
    <cellStyle name="Normal 4 2 2 2 4 2 4 2" xfId="39313"/>
    <cellStyle name="Normal 4 2 2 2 4 2 5" xfId="19026"/>
    <cellStyle name="Normal 4 2 2 2 4 2 5 2" xfId="39314"/>
    <cellStyle name="Normal 4 2 2 2 4 2 6" xfId="39315"/>
    <cellStyle name="Normal 4 2 2 2 4 3" xfId="5758"/>
    <cellStyle name="Normal 4 2 2 2 4 3 2" xfId="14432"/>
    <cellStyle name="Normal 4 2 2 2 4 3 2 2" xfId="39316"/>
    <cellStyle name="Normal 4 2 2 2 4 3 3" xfId="20215"/>
    <cellStyle name="Normal 4 2 2 2 4 3 3 2" xfId="39317"/>
    <cellStyle name="Normal 4 2 2 2 4 3 4" xfId="39318"/>
    <cellStyle name="Normal 4 2 2 2 4 4" xfId="8650"/>
    <cellStyle name="Normal 4 2 2 2 4 4 2" xfId="39319"/>
    <cellStyle name="Normal 4 2 2 2 4 5" xfId="4569"/>
    <cellStyle name="Normal 4 2 2 2 4 5 2" xfId="39320"/>
    <cellStyle name="Normal 4 2 2 2 4 6" xfId="11541"/>
    <cellStyle name="Normal 4 2 2 2 4 6 2" xfId="39321"/>
    <cellStyle name="Normal 4 2 2 2 4 7" xfId="17324"/>
    <cellStyle name="Normal 4 2 2 2 4 7 2" xfId="39322"/>
    <cellStyle name="Normal 4 2 2 2 4 8" xfId="39323"/>
    <cellStyle name="Normal 4 2 2 2 5" xfId="2360"/>
    <cellStyle name="Normal 4 2 2 2 5 2" xfId="6955"/>
    <cellStyle name="Normal 4 2 2 2 5 2 2" xfId="15628"/>
    <cellStyle name="Normal 4 2 2 2 5 2 2 2" xfId="39324"/>
    <cellStyle name="Normal 4 2 2 2 5 2 3" xfId="21411"/>
    <cellStyle name="Normal 4 2 2 2 5 2 3 2" xfId="39325"/>
    <cellStyle name="Normal 4 2 2 2 5 2 4" xfId="39326"/>
    <cellStyle name="Normal 4 2 2 2 5 3" xfId="9846"/>
    <cellStyle name="Normal 4 2 2 2 5 3 2" xfId="39327"/>
    <cellStyle name="Normal 4 2 2 2 5 4" xfId="4063"/>
    <cellStyle name="Normal 4 2 2 2 5 4 2" xfId="39328"/>
    <cellStyle name="Normal 4 2 2 2 5 5" xfId="12737"/>
    <cellStyle name="Normal 4 2 2 2 5 5 2" xfId="39329"/>
    <cellStyle name="Normal 4 2 2 2 5 6" xfId="18520"/>
    <cellStyle name="Normal 4 2 2 2 5 6 2" xfId="39330"/>
    <cellStyle name="Normal 4 2 2 2 5 7" xfId="39331"/>
    <cellStyle name="Normal 4 2 2 2 6" xfId="1665"/>
    <cellStyle name="Normal 4 2 2 2 6 2" xfId="9151"/>
    <cellStyle name="Normal 4 2 2 2 6 2 2" xfId="14933"/>
    <cellStyle name="Normal 4 2 2 2 6 2 2 2" xfId="39332"/>
    <cellStyle name="Normal 4 2 2 2 6 2 3" xfId="20716"/>
    <cellStyle name="Normal 4 2 2 2 6 2 3 2" xfId="39333"/>
    <cellStyle name="Normal 4 2 2 2 6 2 4" xfId="39334"/>
    <cellStyle name="Normal 4 2 2 2 6 3" xfId="6260"/>
    <cellStyle name="Normal 4 2 2 2 6 3 2" xfId="39335"/>
    <cellStyle name="Normal 4 2 2 2 6 4" xfId="12042"/>
    <cellStyle name="Normal 4 2 2 2 6 4 2" xfId="39336"/>
    <cellStyle name="Normal 4 2 2 2 6 5" xfId="17825"/>
    <cellStyle name="Normal 4 2 2 2 6 5 2" xfId="39337"/>
    <cellStyle name="Normal 4 2 2 2 6 6" xfId="39338"/>
    <cellStyle name="Normal 4 2 2 2 7" xfId="5252"/>
    <cellStyle name="Normal 4 2 2 2 7 2" xfId="13926"/>
    <cellStyle name="Normal 4 2 2 2 7 2 2" xfId="39339"/>
    <cellStyle name="Normal 4 2 2 2 7 3" xfId="19709"/>
    <cellStyle name="Normal 4 2 2 2 7 3 2" xfId="39340"/>
    <cellStyle name="Normal 4 2 2 2 7 4" xfId="39341"/>
    <cellStyle name="Normal 4 2 2 2 8" xfId="8144"/>
    <cellStyle name="Normal 4 2 2 2 8 2" xfId="39342"/>
    <cellStyle name="Normal 4 2 2 2 9" xfId="3368"/>
    <cellStyle name="Normal 4 2 2 2 9 2" xfId="39343"/>
    <cellStyle name="Normal 4 2 2 3" xfId="627"/>
    <cellStyle name="Normal 4 2 2 3 10" xfId="16822"/>
    <cellStyle name="Normal 4 2 2 3 10 2" xfId="39344"/>
    <cellStyle name="Normal 4 2 2 3 11" xfId="39345"/>
    <cellStyle name="Normal 4 2 2 3 2" xfId="628"/>
    <cellStyle name="Normal 4 2 2 3 2 2" xfId="2365"/>
    <cellStyle name="Normal 4 2 2 3 2 2 2" xfId="9851"/>
    <cellStyle name="Normal 4 2 2 3 2 2 2 2" xfId="15633"/>
    <cellStyle name="Normal 4 2 2 3 2 2 2 2 2" xfId="39346"/>
    <cellStyle name="Normal 4 2 2 3 2 2 2 3" xfId="21416"/>
    <cellStyle name="Normal 4 2 2 3 2 2 2 3 2" xfId="39347"/>
    <cellStyle name="Normal 4 2 2 3 2 2 2 4" xfId="39348"/>
    <cellStyle name="Normal 4 2 2 3 2 2 3" xfId="6960"/>
    <cellStyle name="Normal 4 2 2 3 2 2 3 2" xfId="39349"/>
    <cellStyle name="Normal 4 2 2 3 2 2 4" xfId="12742"/>
    <cellStyle name="Normal 4 2 2 3 2 2 4 2" xfId="39350"/>
    <cellStyle name="Normal 4 2 2 3 2 2 5" xfId="18525"/>
    <cellStyle name="Normal 4 2 2 3 2 2 5 2" xfId="39351"/>
    <cellStyle name="Normal 4 2 2 3 2 2 6" xfId="39352"/>
    <cellStyle name="Normal 4 2 2 3 2 3" xfId="5257"/>
    <cellStyle name="Normal 4 2 2 3 2 3 2" xfId="13931"/>
    <cellStyle name="Normal 4 2 2 3 2 3 2 2" xfId="39353"/>
    <cellStyle name="Normal 4 2 2 3 2 3 3" xfId="19714"/>
    <cellStyle name="Normal 4 2 2 3 2 3 3 2" xfId="39354"/>
    <cellStyle name="Normal 4 2 2 3 2 3 4" xfId="39355"/>
    <cellStyle name="Normal 4 2 2 3 2 4" xfId="8149"/>
    <cellStyle name="Normal 4 2 2 3 2 4 2" xfId="39356"/>
    <cellStyle name="Normal 4 2 2 3 2 5" xfId="4068"/>
    <cellStyle name="Normal 4 2 2 3 2 5 2" xfId="39357"/>
    <cellStyle name="Normal 4 2 2 3 2 6" xfId="11040"/>
    <cellStyle name="Normal 4 2 2 3 2 6 2" xfId="39358"/>
    <cellStyle name="Normal 4 2 2 3 2 7" xfId="16823"/>
    <cellStyle name="Normal 4 2 2 3 2 7 2" xfId="39359"/>
    <cellStyle name="Normal 4 2 2 3 2 8" xfId="39360"/>
    <cellStyle name="Normal 4 2 2 3 3" xfId="1164"/>
    <cellStyle name="Normal 4 2 2 3 3 2" xfId="2868"/>
    <cellStyle name="Normal 4 2 2 3 3 2 2" xfId="10354"/>
    <cellStyle name="Normal 4 2 2 3 3 2 2 2" xfId="16136"/>
    <cellStyle name="Normal 4 2 2 3 3 2 2 2 2" xfId="39361"/>
    <cellStyle name="Normal 4 2 2 3 3 2 2 3" xfId="21919"/>
    <cellStyle name="Normal 4 2 2 3 3 2 2 3 2" xfId="39362"/>
    <cellStyle name="Normal 4 2 2 3 3 2 2 4" xfId="39363"/>
    <cellStyle name="Normal 4 2 2 3 3 2 3" xfId="7463"/>
    <cellStyle name="Normal 4 2 2 3 3 2 3 2" xfId="39364"/>
    <cellStyle name="Normal 4 2 2 3 3 2 4" xfId="13245"/>
    <cellStyle name="Normal 4 2 2 3 3 2 4 2" xfId="39365"/>
    <cellStyle name="Normal 4 2 2 3 3 2 5" xfId="19028"/>
    <cellStyle name="Normal 4 2 2 3 3 2 5 2" xfId="39366"/>
    <cellStyle name="Normal 4 2 2 3 3 2 6" xfId="39367"/>
    <cellStyle name="Normal 4 2 2 3 3 3" xfId="5760"/>
    <cellStyle name="Normal 4 2 2 3 3 3 2" xfId="14434"/>
    <cellStyle name="Normal 4 2 2 3 3 3 2 2" xfId="39368"/>
    <cellStyle name="Normal 4 2 2 3 3 3 3" xfId="20217"/>
    <cellStyle name="Normal 4 2 2 3 3 3 3 2" xfId="39369"/>
    <cellStyle name="Normal 4 2 2 3 3 3 4" xfId="39370"/>
    <cellStyle name="Normal 4 2 2 3 3 4" xfId="8652"/>
    <cellStyle name="Normal 4 2 2 3 3 4 2" xfId="39371"/>
    <cellStyle name="Normal 4 2 2 3 3 5" xfId="4571"/>
    <cellStyle name="Normal 4 2 2 3 3 5 2" xfId="39372"/>
    <cellStyle name="Normal 4 2 2 3 3 6" xfId="11543"/>
    <cellStyle name="Normal 4 2 2 3 3 6 2" xfId="39373"/>
    <cellStyle name="Normal 4 2 2 3 3 7" xfId="17326"/>
    <cellStyle name="Normal 4 2 2 3 3 7 2" xfId="39374"/>
    <cellStyle name="Normal 4 2 2 3 3 8" xfId="39375"/>
    <cellStyle name="Normal 4 2 2 3 4" xfId="2364"/>
    <cellStyle name="Normal 4 2 2 3 4 2" xfId="6959"/>
    <cellStyle name="Normal 4 2 2 3 4 2 2" xfId="15632"/>
    <cellStyle name="Normal 4 2 2 3 4 2 2 2" xfId="39376"/>
    <cellStyle name="Normal 4 2 2 3 4 2 3" xfId="21415"/>
    <cellStyle name="Normal 4 2 2 3 4 2 3 2" xfId="39377"/>
    <cellStyle name="Normal 4 2 2 3 4 2 4" xfId="39378"/>
    <cellStyle name="Normal 4 2 2 3 4 3" xfId="9850"/>
    <cellStyle name="Normal 4 2 2 3 4 3 2" xfId="39379"/>
    <cellStyle name="Normal 4 2 2 3 4 4" xfId="4067"/>
    <cellStyle name="Normal 4 2 2 3 4 4 2" xfId="39380"/>
    <cellStyle name="Normal 4 2 2 3 4 5" xfId="12741"/>
    <cellStyle name="Normal 4 2 2 3 4 5 2" xfId="39381"/>
    <cellStyle name="Normal 4 2 2 3 4 6" xfId="18524"/>
    <cellStyle name="Normal 4 2 2 3 4 6 2" xfId="39382"/>
    <cellStyle name="Normal 4 2 2 3 4 7" xfId="39383"/>
    <cellStyle name="Normal 4 2 2 3 5" xfId="1667"/>
    <cellStyle name="Normal 4 2 2 3 5 2" xfId="9153"/>
    <cellStyle name="Normal 4 2 2 3 5 2 2" xfId="14935"/>
    <cellStyle name="Normal 4 2 2 3 5 2 2 2" xfId="39384"/>
    <cellStyle name="Normal 4 2 2 3 5 2 3" xfId="20718"/>
    <cellStyle name="Normal 4 2 2 3 5 2 3 2" xfId="39385"/>
    <cellStyle name="Normal 4 2 2 3 5 2 4" xfId="39386"/>
    <cellStyle name="Normal 4 2 2 3 5 3" xfId="6262"/>
    <cellStyle name="Normal 4 2 2 3 5 3 2" xfId="39387"/>
    <cellStyle name="Normal 4 2 2 3 5 4" xfId="12044"/>
    <cellStyle name="Normal 4 2 2 3 5 4 2" xfId="39388"/>
    <cellStyle name="Normal 4 2 2 3 5 5" xfId="17827"/>
    <cellStyle name="Normal 4 2 2 3 5 5 2" xfId="39389"/>
    <cellStyle name="Normal 4 2 2 3 5 6" xfId="39390"/>
    <cellStyle name="Normal 4 2 2 3 6" xfId="5256"/>
    <cellStyle name="Normal 4 2 2 3 6 2" xfId="13930"/>
    <cellStyle name="Normal 4 2 2 3 6 2 2" xfId="39391"/>
    <cellStyle name="Normal 4 2 2 3 6 3" xfId="19713"/>
    <cellStyle name="Normal 4 2 2 3 6 3 2" xfId="39392"/>
    <cellStyle name="Normal 4 2 2 3 6 4" xfId="39393"/>
    <cellStyle name="Normal 4 2 2 3 7" xfId="8148"/>
    <cellStyle name="Normal 4 2 2 3 7 2" xfId="39394"/>
    <cellStyle name="Normal 4 2 2 3 8" xfId="3370"/>
    <cellStyle name="Normal 4 2 2 3 8 2" xfId="39395"/>
    <cellStyle name="Normal 4 2 2 3 9" xfId="11039"/>
    <cellStyle name="Normal 4 2 2 3 9 2" xfId="39396"/>
    <cellStyle name="Normal 4 2 2 4" xfId="629"/>
    <cellStyle name="Normal 4 2 2 4 10" xfId="16824"/>
    <cellStyle name="Normal 4 2 2 4 10 2" xfId="39397"/>
    <cellStyle name="Normal 4 2 2 4 11" xfId="39398"/>
    <cellStyle name="Normal 4 2 2 4 2" xfId="630"/>
    <cellStyle name="Normal 4 2 2 4 2 2" xfId="2367"/>
    <cellStyle name="Normal 4 2 2 4 2 2 2" xfId="9853"/>
    <cellStyle name="Normal 4 2 2 4 2 2 2 2" xfId="15635"/>
    <cellStyle name="Normal 4 2 2 4 2 2 2 2 2" xfId="39399"/>
    <cellStyle name="Normal 4 2 2 4 2 2 2 3" xfId="21418"/>
    <cellStyle name="Normal 4 2 2 4 2 2 2 3 2" xfId="39400"/>
    <cellStyle name="Normal 4 2 2 4 2 2 2 4" xfId="39401"/>
    <cellStyle name="Normal 4 2 2 4 2 2 3" xfId="6962"/>
    <cellStyle name="Normal 4 2 2 4 2 2 3 2" xfId="39402"/>
    <cellStyle name="Normal 4 2 2 4 2 2 4" xfId="12744"/>
    <cellStyle name="Normal 4 2 2 4 2 2 4 2" xfId="39403"/>
    <cellStyle name="Normal 4 2 2 4 2 2 5" xfId="18527"/>
    <cellStyle name="Normal 4 2 2 4 2 2 5 2" xfId="39404"/>
    <cellStyle name="Normal 4 2 2 4 2 2 6" xfId="39405"/>
    <cellStyle name="Normal 4 2 2 4 2 3" xfId="5259"/>
    <cellStyle name="Normal 4 2 2 4 2 3 2" xfId="13933"/>
    <cellStyle name="Normal 4 2 2 4 2 3 2 2" xfId="39406"/>
    <cellStyle name="Normal 4 2 2 4 2 3 3" xfId="19716"/>
    <cellStyle name="Normal 4 2 2 4 2 3 3 2" xfId="39407"/>
    <cellStyle name="Normal 4 2 2 4 2 3 4" xfId="39408"/>
    <cellStyle name="Normal 4 2 2 4 2 4" xfId="8151"/>
    <cellStyle name="Normal 4 2 2 4 2 4 2" xfId="39409"/>
    <cellStyle name="Normal 4 2 2 4 2 5" xfId="4070"/>
    <cellStyle name="Normal 4 2 2 4 2 5 2" xfId="39410"/>
    <cellStyle name="Normal 4 2 2 4 2 6" xfId="11042"/>
    <cellStyle name="Normal 4 2 2 4 2 6 2" xfId="39411"/>
    <cellStyle name="Normal 4 2 2 4 2 7" xfId="16825"/>
    <cellStyle name="Normal 4 2 2 4 2 7 2" xfId="39412"/>
    <cellStyle name="Normal 4 2 2 4 2 8" xfId="39413"/>
    <cellStyle name="Normal 4 2 2 4 3" xfId="1165"/>
    <cellStyle name="Normal 4 2 2 4 3 2" xfId="2869"/>
    <cellStyle name="Normal 4 2 2 4 3 2 2" xfId="10355"/>
    <cellStyle name="Normal 4 2 2 4 3 2 2 2" xfId="16137"/>
    <cellStyle name="Normal 4 2 2 4 3 2 2 2 2" xfId="39414"/>
    <cellStyle name="Normal 4 2 2 4 3 2 2 3" xfId="21920"/>
    <cellStyle name="Normal 4 2 2 4 3 2 2 3 2" xfId="39415"/>
    <cellStyle name="Normal 4 2 2 4 3 2 2 4" xfId="39416"/>
    <cellStyle name="Normal 4 2 2 4 3 2 3" xfId="7464"/>
    <cellStyle name="Normal 4 2 2 4 3 2 3 2" xfId="39417"/>
    <cellStyle name="Normal 4 2 2 4 3 2 4" xfId="13246"/>
    <cellStyle name="Normal 4 2 2 4 3 2 4 2" xfId="39418"/>
    <cellStyle name="Normal 4 2 2 4 3 2 5" xfId="19029"/>
    <cellStyle name="Normal 4 2 2 4 3 2 5 2" xfId="39419"/>
    <cellStyle name="Normal 4 2 2 4 3 2 6" xfId="39420"/>
    <cellStyle name="Normal 4 2 2 4 3 3" xfId="5761"/>
    <cellStyle name="Normal 4 2 2 4 3 3 2" xfId="14435"/>
    <cellStyle name="Normal 4 2 2 4 3 3 2 2" xfId="39421"/>
    <cellStyle name="Normal 4 2 2 4 3 3 3" xfId="20218"/>
    <cellStyle name="Normal 4 2 2 4 3 3 3 2" xfId="39422"/>
    <cellStyle name="Normal 4 2 2 4 3 3 4" xfId="39423"/>
    <cellStyle name="Normal 4 2 2 4 3 4" xfId="8653"/>
    <cellStyle name="Normal 4 2 2 4 3 4 2" xfId="39424"/>
    <cellStyle name="Normal 4 2 2 4 3 5" xfId="4572"/>
    <cellStyle name="Normal 4 2 2 4 3 5 2" xfId="39425"/>
    <cellStyle name="Normal 4 2 2 4 3 6" xfId="11544"/>
    <cellStyle name="Normal 4 2 2 4 3 6 2" xfId="39426"/>
    <cellStyle name="Normal 4 2 2 4 3 7" xfId="17327"/>
    <cellStyle name="Normal 4 2 2 4 3 7 2" xfId="39427"/>
    <cellStyle name="Normal 4 2 2 4 3 8" xfId="39428"/>
    <cellStyle name="Normal 4 2 2 4 4" xfId="2366"/>
    <cellStyle name="Normal 4 2 2 4 4 2" xfId="6961"/>
    <cellStyle name="Normal 4 2 2 4 4 2 2" xfId="15634"/>
    <cellStyle name="Normal 4 2 2 4 4 2 2 2" xfId="39429"/>
    <cellStyle name="Normal 4 2 2 4 4 2 3" xfId="21417"/>
    <cellStyle name="Normal 4 2 2 4 4 2 3 2" xfId="39430"/>
    <cellStyle name="Normal 4 2 2 4 4 2 4" xfId="39431"/>
    <cellStyle name="Normal 4 2 2 4 4 3" xfId="9852"/>
    <cellStyle name="Normal 4 2 2 4 4 3 2" xfId="39432"/>
    <cellStyle name="Normal 4 2 2 4 4 4" xfId="4069"/>
    <cellStyle name="Normal 4 2 2 4 4 4 2" xfId="39433"/>
    <cellStyle name="Normal 4 2 2 4 4 5" xfId="12743"/>
    <cellStyle name="Normal 4 2 2 4 4 5 2" xfId="39434"/>
    <cellStyle name="Normal 4 2 2 4 4 6" xfId="18526"/>
    <cellStyle name="Normal 4 2 2 4 4 6 2" xfId="39435"/>
    <cellStyle name="Normal 4 2 2 4 4 7" xfId="39436"/>
    <cellStyle name="Normal 4 2 2 4 5" xfId="1668"/>
    <cellStyle name="Normal 4 2 2 4 5 2" xfId="9154"/>
    <cellStyle name="Normal 4 2 2 4 5 2 2" xfId="14936"/>
    <cellStyle name="Normal 4 2 2 4 5 2 2 2" xfId="39437"/>
    <cellStyle name="Normal 4 2 2 4 5 2 3" xfId="20719"/>
    <cellStyle name="Normal 4 2 2 4 5 2 3 2" xfId="39438"/>
    <cellStyle name="Normal 4 2 2 4 5 2 4" xfId="39439"/>
    <cellStyle name="Normal 4 2 2 4 5 3" xfId="6263"/>
    <cellStyle name="Normal 4 2 2 4 5 3 2" xfId="39440"/>
    <cellStyle name="Normal 4 2 2 4 5 4" xfId="12045"/>
    <cellStyle name="Normal 4 2 2 4 5 4 2" xfId="39441"/>
    <cellStyle name="Normal 4 2 2 4 5 5" xfId="17828"/>
    <cellStyle name="Normal 4 2 2 4 5 5 2" xfId="39442"/>
    <cellStyle name="Normal 4 2 2 4 5 6" xfId="39443"/>
    <cellStyle name="Normal 4 2 2 4 6" xfId="5258"/>
    <cellStyle name="Normal 4 2 2 4 6 2" xfId="13932"/>
    <cellStyle name="Normal 4 2 2 4 6 2 2" xfId="39444"/>
    <cellStyle name="Normal 4 2 2 4 6 3" xfId="19715"/>
    <cellStyle name="Normal 4 2 2 4 6 3 2" xfId="39445"/>
    <cellStyle name="Normal 4 2 2 4 6 4" xfId="39446"/>
    <cellStyle name="Normal 4 2 2 4 7" xfId="8150"/>
    <cellStyle name="Normal 4 2 2 4 7 2" xfId="39447"/>
    <cellStyle name="Normal 4 2 2 4 8" xfId="3371"/>
    <cellStyle name="Normal 4 2 2 4 8 2" xfId="39448"/>
    <cellStyle name="Normal 4 2 2 4 9" xfId="11041"/>
    <cellStyle name="Normal 4 2 2 4 9 2" xfId="39449"/>
    <cellStyle name="Normal 4 2 2 5" xfId="631"/>
    <cellStyle name="Normal 4 2 2 5 2" xfId="2368"/>
    <cellStyle name="Normal 4 2 2 5 2 2" xfId="6963"/>
    <cellStyle name="Normal 4 2 2 5 2 2 2" xfId="15636"/>
    <cellStyle name="Normal 4 2 2 5 2 2 2 2" xfId="39450"/>
    <cellStyle name="Normal 4 2 2 5 2 2 3" xfId="21419"/>
    <cellStyle name="Normal 4 2 2 5 2 2 3 2" xfId="39451"/>
    <cellStyle name="Normal 4 2 2 5 2 2 4" xfId="39452"/>
    <cellStyle name="Normal 4 2 2 5 2 3" xfId="9854"/>
    <cellStyle name="Normal 4 2 2 5 2 3 2" xfId="39453"/>
    <cellStyle name="Normal 4 2 2 5 2 4" xfId="4071"/>
    <cellStyle name="Normal 4 2 2 5 2 4 2" xfId="39454"/>
    <cellStyle name="Normal 4 2 2 5 2 5" xfId="12745"/>
    <cellStyle name="Normal 4 2 2 5 2 5 2" xfId="39455"/>
    <cellStyle name="Normal 4 2 2 5 2 6" xfId="18528"/>
    <cellStyle name="Normal 4 2 2 5 2 6 2" xfId="39456"/>
    <cellStyle name="Normal 4 2 2 5 2 7" xfId="39457"/>
    <cellStyle name="Normal 4 2 2 5 3" xfId="1664"/>
    <cellStyle name="Normal 4 2 2 5 3 2" xfId="9150"/>
    <cellStyle name="Normal 4 2 2 5 3 2 2" xfId="14932"/>
    <cellStyle name="Normal 4 2 2 5 3 2 2 2" xfId="39458"/>
    <cellStyle name="Normal 4 2 2 5 3 2 3" xfId="20715"/>
    <cellStyle name="Normal 4 2 2 5 3 2 3 2" xfId="39459"/>
    <cellStyle name="Normal 4 2 2 5 3 2 4" xfId="39460"/>
    <cellStyle name="Normal 4 2 2 5 3 3" xfId="6259"/>
    <cellStyle name="Normal 4 2 2 5 3 3 2" xfId="39461"/>
    <cellStyle name="Normal 4 2 2 5 3 4" xfId="12041"/>
    <cellStyle name="Normal 4 2 2 5 3 4 2" xfId="39462"/>
    <cellStyle name="Normal 4 2 2 5 3 5" xfId="17824"/>
    <cellStyle name="Normal 4 2 2 5 3 5 2" xfId="39463"/>
    <cellStyle name="Normal 4 2 2 5 3 6" xfId="39464"/>
    <cellStyle name="Normal 4 2 2 5 4" xfId="5260"/>
    <cellStyle name="Normal 4 2 2 5 4 2" xfId="13934"/>
    <cellStyle name="Normal 4 2 2 5 4 2 2" xfId="39465"/>
    <cellStyle name="Normal 4 2 2 5 4 3" xfId="19717"/>
    <cellStyle name="Normal 4 2 2 5 4 3 2" xfId="39466"/>
    <cellStyle name="Normal 4 2 2 5 4 4" xfId="39467"/>
    <cellStyle name="Normal 4 2 2 5 5" xfId="8152"/>
    <cellStyle name="Normal 4 2 2 5 5 2" xfId="39468"/>
    <cellStyle name="Normal 4 2 2 5 6" xfId="3367"/>
    <cellStyle name="Normal 4 2 2 5 6 2" xfId="39469"/>
    <cellStyle name="Normal 4 2 2 5 7" xfId="11043"/>
    <cellStyle name="Normal 4 2 2 5 7 2" xfId="39470"/>
    <cellStyle name="Normal 4 2 2 5 8" xfId="16826"/>
    <cellStyle name="Normal 4 2 2 5 8 2" xfId="39471"/>
    <cellStyle name="Normal 4 2 2 5 9" xfId="39472"/>
    <cellStyle name="Normal 4 2 2 6" xfId="912"/>
    <cellStyle name="Normal 4 2 2 6 2" xfId="2618"/>
    <cellStyle name="Normal 4 2 2 6 2 2" xfId="10104"/>
    <cellStyle name="Normal 4 2 2 6 2 2 2" xfId="15886"/>
    <cellStyle name="Normal 4 2 2 6 2 2 2 2" xfId="39473"/>
    <cellStyle name="Normal 4 2 2 6 2 2 3" xfId="21669"/>
    <cellStyle name="Normal 4 2 2 6 2 2 3 2" xfId="39474"/>
    <cellStyle name="Normal 4 2 2 6 2 2 4" xfId="39475"/>
    <cellStyle name="Normal 4 2 2 6 2 3" xfId="7213"/>
    <cellStyle name="Normal 4 2 2 6 2 3 2" xfId="39476"/>
    <cellStyle name="Normal 4 2 2 6 2 4" xfId="12995"/>
    <cellStyle name="Normal 4 2 2 6 2 4 2" xfId="39477"/>
    <cellStyle name="Normal 4 2 2 6 2 5" xfId="18778"/>
    <cellStyle name="Normal 4 2 2 6 2 5 2" xfId="39478"/>
    <cellStyle name="Normal 4 2 2 6 2 6" xfId="39479"/>
    <cellStyle name="Normal 4 2 2 6 3" xfId="5510"/>
    <cellStyle name="Normal 4 2 2 6 3 2" xfId="14184"/>
    <cellStyle name="Normal 4 2 2 6 3 2 2" xfId="39480"/>
    <cellStyle name="Normal 4 2 2 6 3 3" xfId="19967"/>
    <cellStyle name="Normal 4 2 2 6 3 3 2" xfId="39481"/>
    <cellStyle name="Normal 4 2 2 6 3 4" xfId="39482"/>
    <cellStyle name="Normal 4 2 2 6 4" xfId="8402"/>
    <cellStyle name="Normal 4 2 2 6 4 2" xfId="39483"/>
    <cellStyle name="Normal 4 2 2 6 5" xfId="4321"/>
    <cellStyle name="Normal 4 2 2 6 5 2" xfId="39484"/>
    <cellStyle name="Normal 4 2 2 6 6" xfId="11293"/>
    <cellStyle name="Normal 4 2 2 6 6 2" xfId="39485"/>
    <cellStyle name="Normal 4 2 2 6 7" xfId="17076"/>
    <cellStyle name="Normal 4 2 2 6 7 2" xfId="39486"/>
    <cellStyle name="Normal 4 2 2 6 8" xfId="39487"/>
    <cellStyle name="Normal 4 2 2 7" xfId="2359"/>
    <cellStyle name="Normal 4 2 2 7 2" xfId="6954"/>
    <cellStyle name="Normal 4 2 2 7 2 2" xfId="15627"/>
    <cellStyle name="Normal 4 2 2 7 2 2 2" xfId="39488"/>
    <cellStyle name="Normal 4 2 2 7 2 3" xfId="21410"/>
    <cellStyle name="Normal 4 2 2 7 2 3 2" xfId="39489"/>
    <cellStyle name="Normal 4 2 2 7 2 4" xfId="39490"/>
    <cellStyle name="Normal 4 2 2 7 3" xfId="9845"/>
    <cellStyle name="Normal 4 2 2 7 3 2" xfId="39491"/>
    <cellStyle name="Normal 4 2 2 7 4" xfId="4062"/>
    <cellStyle name="Normal 4 2 2 7 4 2" xfId="39492"/>
    <cellStyle name="Normal 4 2 2 7 5" xfId="12736"/>
    <cellStyle name="Normal 4 2 2 7 5 2" xfId="39493"/>
    <cellStyle name="Normal 4 2 2 7 6" xfId="18519"/>
    <cellStyle name="Normal 4 2 2 7 6 2" xfId="39494"/>
    <cellStyle name="Normal 4 2 2 7 7" xfId="39495"/>
    <cellStyle name="Normal 4 2 2 8" xfId="1341"/>
    <cellStyle name="Normal 4 2 2 8 2" xfId="8827"/>
    <cellStyle name="Normal 4 2 2 8 2 2" xfId="14609"/>
    <cellStyle name="Normal 4 2 2 8 2 2 2" xfId="39496"/>
    <cellStyle name="Normal 4 2 2 8 2 3" xfId="20392"/>
    <cellStyle name="Normal 4 2 2 8 2 3 2" xfId="39497"/>
    <cellStyle name="Normal 4 2 2 8 2 4" xfId="39498"/>
    <cellStyle name="Normal 4 2 2 8 3" xfId="5936"/>
    <cellStyle name="Normal 4 2 2 8 3 2" xfId="39499"/>
    <cellStyle name="Normal 4 2 2 8 4" xfId="11718"/>
    <cellStyle name="Normal 4 2 2 8 4 2" xfId="39500"/>
    <cellStyle name="Normal 4 2 2 8 5" xfId="17501"/>
    <cellStyle name="Normal 4 2 2 8 5 2" xfId="39501"/>
    <cellStyle name="Normal 4 2 2 8 6" xfId="39502"/>
    <cellStyle name="Normal 4 2 2 9" xfId="5251"/>
    <cellStyle name="Normal 4 2 2 9 2" xfId="13925"/>
    <cellStyle name="Normal 4 2 2 9 2 2" xfId="39503"/>
    <cellStyle name="Normal 4 2 2 9 3" xfId="19708"/>
    <cellStyle name="Normal 4 2 2 9 3 2" xfId="39504"/>
    <cellStyle name="Normal 4 2 2 9 4" xfId="39505"/>
    <cellStyle name="Normal 4 2 3" xfId="632"/>
    <cellStyle name="Normal 4 2 3 10" xfId="11044"/>
    <cellStyle name="Normal 4 2 3 10 2" xfId="39506"/>
    <cellStyle name="Normal 4 2 3 11" xfId="16827"/>
    <cellStyle name="Normal 4 2 3 11 2" xfId="39507"/>
    <cellStyle name="Normal 4 2 3 12" xfId="39508"/>
    <cellStyle name="Normal 4 2 3 2" xfId="633"/>
    <cellStyle name="Normal 4 2 3 2 10" xfId="16828"/>
    <cellStyle name="Normal 4 2 3 2 10 2" xfId="39509"/>
    <cellStyle name="Normal 4 2 3 2 11" xfId="39510"/>
    <cellStyle name="Normal 4 2 3 2 2" xfId="634"/>
    <cellStyle name="Normal 4 2 3 2 2 2" xfId="2371"/>
    <cellStyle name="Normal 4 2 3 2 2 2 2" xfId="9857"/>
    <cellStyle name="Normal 4 2 3 2 2 2 2 2" xfId="15639"/>
    <cellStyle name="Normal 4 2 3 2 2 2 2 2 2" xfId="39511"/>
    <cellStyle name="Normal 4 2 3 2 2 2 2 3" xfId="21422"/>
    <cellStyle name="Normal 4 2 3 2 2 2 2 3 2" xfId="39512"/>
    <cellStyle name="Normal 4 2 3 2 2 2 2 4" xfId="39513"/>
    <cellStyle name="Normal 4 2 3 2 2 2 3" xfId="6966"/>
    <cellStyle name="Normal 4 2 3 2 2 2 3 2" xfId="39514"/>
    <cellStyle name="Normal 4 2 3 2 2 2 4" xfId="12748"/>
    <cellStyle name="Normal 4 2 3 2 2 2 4 2" xfId="39515"/>
    <cellStyle name="Normal 4 2 3 2 2 2 5" xfId="18531"/>
    <cellStyle name="Normal 4 2 3 2 2 2 5 2" xfId="39516"/>
    <cellStyle name="Normal 4 2 3 2 2 2 6" xfId="39517"/>
    <cellStyle name="Normal 4 2 3 2 2 3" xfId="5263"/>
    <cellStyle name="Normal 4 2 3 2 2 3 2" xfId="13937"/>
    <cellStyle name="Normal 4 2 3 2 2 3 2 2" xfId="39518"/>
    <cellStyle name="Normal 4 2 3 2 2 3 3" xfId="19720"/>
    <cellStyle name="Normal 4 2 3 2 2 3 3 2" xfId="39519"/>
    <cellStyle name="Normal 4 2 3 2 2 3 4" xfId="39520"/>
    <cellStyle name="Normal 4 2 3 2 2 4" xfId="8155"/>
    <cellStyle name="Normal 4 2 3 2 2 4 2" xfId="39521"/>
    <cellStyle name="Normal 4 2 3 2 2 5" xfId="4074"/>
    <cellStyle name="Normal 4 2 3 2 2 5 2" xfId="39522"/>
    <cellStyle name="Normal 4 2 3 2 2 6" xfId="11046"/>
    <cellStyle name="Normal 4 2 3 2 2 6 2" xfId="39523"/>
    <cellStyle name="Normal 4 2 3 2 2 7" xfId="16829"/>
    <cellStyle name="Normal 4 2 3 2 2 7 2" xfId="39524"/>
    <cellStyle name="Normal 4 2 3 2 2 8" xfId="39525"/>
    <cellStyle name="Normal 4 2 3 2 3" xfId="1167"/>
    <cellStyle name="Normal 4 2 3 2 3 2" xfId="2871"/>
    <cellStyle name="Normal 4 2 3 2 3 2 2" xfId="10357"/>
    <cellStyle name="Normal 4 2 3 2 3 2 2 2" xfId="16139"/>
    <cellStyle name="Normal 4 2 3 2 3 2 2 2 2" xfId="39526"/>
    <cellStyle name="Normal 4 2 3 2 3 2 2 3" xfId="21922"/>
    <cellStyle name="Normal 4 2 3 2 3 2 2 3 2" xfId="39527"/>
    <cellStyle name="Normal 4 2 3 2 3 2 2 4" xfId="39528"/>
    <cellStyle name="Normal 4 2 3 2 3 2 3" xfId="7466"/>
    <cellStyle name="Normal 4 2 3 2 3 2 3 2" xfId="39529"/>
    <cellStyle name="Normal 4 2 3 2 3 2 4" xfId="13248"/>
    <cellStyle name="Normal 4 2 3 2 3 2 4 2" xfId="39530"/>
    <cellStyle name="Normal 4 2 3 2 3 2 5" xfId="19031"/>
    <cellStyle name="Normal 4 2 3 2 3 2 5 2" xfId="39531"/>
    <cellStyle name="Normal 4 2 3 2 3 2 6" xfId="39532"/>
    <cellStyle name="Normal 4 2 3 2 3 3" xfId="5763"/>
    <cellStyle name="Normal 4 2 3 2 3 3 2" xfId="14437"/>
    <cellStyle name="Normal 4 2 3 2 3 3 2 2" xfId="39533"/>
    <cellStyle name="Normal 4 2 3 2 3 3 3" xfId="20220"/>
    <cellStyle name="Normal 4 2 3 2 3 3 3 2" xfId="39534"/>
    <cellStyle name="Normal 4 2 3 2 3 3 4" xfId="39535"/>
    <cellStyle name="Normal 4 2 3 2 3 4" xfId="8655"/>
    <cellStyle name="Normal 4 2 3 2 3 4 2" xfId="39536"/>
    <cellStyle name="Normal 4 2 3 2 3 5" xfId="4574"/>
    <cellStyle name="Normal 4 2 3 2 3 5 2" xfId="39537"/>
    <cellStyle name="Normal 4 2 3 2 3 6" xfId="11546"/>
    <cellStyle name="Normal 4 2 3 2 3 6 2" xfId="39538"/>
    <cellStyle name="Normal 4 2 3 2 3 7" xfId="17329"/>
    <cellStyle name="Normal 4 2 3 2 3 7 2" xfId="39539"/>
    <cellStyle name="Normal 4 2 3 2 3 8" xfId="39540"/>
    <cellStyle name="Normal 4 2 3 2 4" xfId="2370"/>
    <cellStyle name="Normal 4 2 3 2 4 2" xfId="6965"/>
    <cellStyle name="Normal 4 2 3 2 4 2 2" xfId="15638"/>
    <cellStyle name="Normal 4 2 3 2 4 2 2 2" xfId="39541"/>
    <cellStyle name="Normal 4 2 3 2 4 2 3" xfId="21421"/>
    <cellStyle name="Normal 4 2 3 2 4 2 3 2" xfId="39542"/>
    <cellStyle name="Normal 4 2 3 2 4 2 4" xfId="39543"/>
    <cellStyle name="Normal 4 2 3 2 4 3" xfId="9856"/>
    <cellStyle name="Normal 4 2 3 2 4 3 2" xfId="39544"/>
    <cellStyle name="Normal 4 2 3 2 4 4" xfId="4073"/>
    <cellStyle name="Normal 4 2 3 2 4 4 2" xfId="39545"/>
    <cellStyle name="Normal 4 2 3 2 4 5" xfId="12747"/>
    <cellStyle name="Normal 4 2 3 2 4 5 2" xfId="39546"/>
    <cellStyle name="Normal 4 2 3 2 4 6" xfId="18530"/>
    <cellStyle name="Normal 4 2 3 2 4 6 2" xfId="39547"/>
    <cellStyle name="Normal 4 2 3 2 4 7" xfId="39548"/>
    <cellStyle name="Normal 4 2 3 2 5" xfId="1670"/>
    <cellStyle name="Normal 4 2 3 2 5 2" xfId="9156"/>
    <cellStyle name="Normal 4 2 3 2 5 2 2" xfId="14938"/>
    <cellStyle name="Normal 4 2 3 2 5 2 2 2" xfId="39549"/>
    <cellStyle name="Normal 4 2 3 2 5 2 3" xfId="20721"/>
    <cellStyle name="Normal 4 2 3 2 5 2 3 2" xfId="39550"/>
    <cellStyle name="Normal 4 2 3 2 5 2 4" xfId="39551"/>
    <cellStyle name="Normal 4 2 3 2 5 3" xfId="6265"/>
    <cellStyle name="Normal 4 2 3 2 5 3 2" xfId="39552"/>
    <cellStyle name="Normal 4 2 3 2 5 4" xfId="12047"/>
    <cellStyle name="Normal 4 2 3 2 5 4 2" xfId="39553"/>
    <cellStyle name="Normal 4 2 3 2 5 5" xfId="17830"/>
    <cellStyle name="Normal 4 2 3 2 5 5 2" xfId="39554"/>
    <cellStyle name="Normal 4 2 3 2 5 6" xfId="39555"/>
    <cellStyle name="Normal 4 2 3 2 6" xfId="5262"/>
    <cellStyle name="Normal 4 2 3 2 6 2" xfId="13936"/>
    <cellStyle name="Normal 4 2 3 2 6 2 2" xfId="39556"/>
    <cellStyle name="Normal 4 2 3 2 6 3" xfId="19719"/>
    <cellStyle name="Normal 4 2 3 2 6 3 2" xfId="39557"/>
    <cellStyle name="Normal 4 2 3 2 6 4" xfId="39558"/>
    <cellStyle name="Normal 4 2 3 2 7" xfId="8154"/>
    <cellStyle name="Normal 4 2 3 2 7 2" xfId="39559"/>
    <cellStyle name="Normal 4 2 3 2 8" xfId="3373"/>
    <cellStyle name="Normal 4 2 3 2 8 2" xfId="39560"/>
    <cellStyle name="Normal 4 2 3 2 9" xfId="11045"/>
    <cellStyle name="Normal 4 2 3 2 9 2" xfId="39561"/>
    <cellStyle name="Normal 4 2 3 3" xfId="635"/>
    <cellStyle name="Normal 4 2 3 3 2" xfId="2372"/>
    <cellStyle name="Normal 4 2 3 3 2 2" xfId="9858"/>
    <cellStyle name="Normal 4 2 3 3 2 2 2" xfId="15640"/>
    <cellStyle name="Normal 4 2 3 3 2 2 2 2" xfId="39562"/>
    <cellStyle name="Normal 4 2 3 3 2 2 3" xfId="21423"/>
    <cellStyle name="Normal 4 2 3 3 2 2 3 2" xfId="39563"/>
    <cellStyle name="Normal 4 2 3 3 2 2 4" xfId="39564"/>
    <cellStyle name="Normal 4 2 3 3 2 3" xfId="6967"/>
    <cellStyle name="Normal 4 2 3 3 2 3 2" xfId="39565"/>
    <cellStyle name="Normal 4 2 3 3 2 4" xfId="12749"/>
    <cellStyle name="Normal 4 2 3 3 2 4 2" xfId="39566"/>
    <cellStyle name="Normal 4 2 3 3 2 5" xfId="18532"/>
    <cellStyle name="Normal 4 2 3 3 2 5 2" xfId="39567"/>
    <cellStyle name="Normal 4 2 3 3 2 6" xfId="39568"/>
    <cellStyle name="Normal 4 2 3 3 3" xfId="5264"/>
    <cellStyle name="Normal 4 2 3 3 3 2" xfId="13938"/>
    <cellStyle name="Normal 4 2 3 3 3 2 2" xfId="39569"/>
    <cellStyle name="Normal 4 2 3 3 3 3" xfId="19721"/>
    <cellStyle name="Normal 4 2 3 3 3 3 2" xfId="39570"/>
    <cellStyle name="Normal 4 2 3 3 3 4" xfId="39571"/>
    <cellStyle name="Normal 4 2 3 3 4" xfId="8156"/>
    <cellStyle name="Normal 4 2 3 3 4 2" xfId="39572"/>
    <cellStyle name="Normal 4 2 3 3 5" xfId="4075"/>
    <cellStyle name="Normal 4 2 3 3 5 2" xfId="39573"/>
    <cellStyle name="Normal 4 2 3 3 6" xfId="11047"/>
    <cellStyle name="Normal 4 2 3 3 6 2" xfId="39574"/>
    <cellStyle name="Normal 4 2 3 3 7" xfId="16830"/>
    <cellStyle name="Normal 4 2 3 3 7 2" xfId="39575"/>
    <cellStyle name="Normal 4 2 3 3 8" xfId="39576"/>
    <cellStyle name="Normal 4 2 3 4" xfId="1166"/>
    <cellStyle name="Normal 4 2 3 4 2" xfId="2870"/>
    <cellStyle name="Normal 4 2 3 4 2 2" xfId="10356"/>
    <cellStyle name="Normal 4 2 3 4 2 2 2" xfId="16138"/>
    <cellStyle name="Normal 4 2 3 4 2 2 2 2" xfId="39577"/>
    <cellStyle name="Normal 4 2 3 4 2 2 3" xfId="21921"/>
    <cellStyle name="Normal 4 2 3 4 2 2 3 2" xfId="39578"/>
    <cellStyle name="Normal 4 2 3 4 2 2 4" xfId="39579"/>
    <cellStyle name="Normal 4 2 3 4 2 3" xfId="7465"/>
    <cellStyle name="Normal 4 2 3 4 2 3 2" xfId="39580"/>
    <cellStyle name="Normal 4 2 3 4 2 4" xfId="13247"/>
    <cellStyle name="Normal 4 2 3 4 2 4 2" xfId="39581"/>
    <cellStyle name="Normal 4 2 3 4 2 5" xfId="19030"/>
    <cellStyle name="Normal 4 2 3 4 2 5 2" xfId="39582"/>
    <cellStyle name="Normal 4 2 3 4 2 6" xfId="39583"/>
    <cellStyle name="Normal 4 2 3 4 3" xfId="5762"/>
    <cellStyle name="Normal 4 2 3 4 3 2" xfId="14436"/>
    <cellStyle name="Normal 4 2 3 4 3 2 2" xfId="39584"/>
    <cellStyle name="Normal 4 2 3 4 3 3" xfId="20219"/>
    <cellStyle name="Normal 4 2 3 4 3 3 2" xfId="39585"/>
    <cellStyle name="Normal 4 2 3 4 3 4" xfId="39586"/>
    <cellStyle name="Normal 4 2 3 4 4" xfId="8654"/>
    <cellStyle name="Normal 4 2 3 4 4 2" xfId="39587"/>
    <cellStyle name="Normal 4 2 3 4 5" xfId="4573"/>
    <cellStyle name="Normal 4 2 3 4 5 2" xfId="39588"/>
    <cellStyle name="Normal 4 2 3 4 6" xfId="11545"/>
    <cellStyle name="Normal 4 2 3 4 6 2" xfId="39589"/>
    <cellStyle name="Normal 4 2 3 4 7" xfId="17328"/>
    <cellStyle name="Normal 4 2 3 4 7 2" xfId="39590"/>
    <cellStyle name="Normal 4 2 3 4 8" xfId="39591"/>
    <cellStyle name="Normal 4 2 3 5" xfId="2369"/>
    <cellStyle name="Normal 4 2 3 5 2" xfId="6964"/>
    <cellStyle name="Normal 4 2 3 5 2 2" xfId="15637"/>
    <cellStyle name="Normal 4 2 3 5 2 2 2" xfId="39592"/>
    <cellStyle name="Normal 4 2 3 5 2 3" xfId="21420"/>
    <cellStyle name="Normal 4 2 3 5 2 3 2" xfId="39593"/>
    <cellStyle name="Normal 4 2 3 5 2 4" xfId="39594"/>
    <cellStyle name="Normal 4 2 3 5 3" xfId="9855"/>
    <cellStyle name="Normal 4 2 3 5 3 2" xfId="39595"/>
    <cellStyle name="Normal 4 2 3 5 4" xfId="4072"/>
    <cellStyle name="Normal 4 2 3 5 4 2" xfId="39596"/>
    <cellStyle name="Normal 4 2 3 5 5" xfId="12746"/>
    <cellStyle name="Normal 4 2 3 5 5 2" xfId="39597"/>
    <cellStyle name="Normal 4 2 3 5 6" xfId="18529"/>
    <cellStyle name="Normal 4 2 3 5 6 2" xfId="39598"/>
    <cellStyle name="Normal 4 2 3 5 7" xfId="39599"/>
    <cellStyle name="Normal 4 2 3 6" xfId="1669"/>
    <cellStyle name="Normal 4 2 3 6 2" xfId="9155"/>
    <cellStyle name="Normal 4 2 3 6 2 2" xfId="14937"/>
    <cellStyle name="Normal 4 2 3 6 2 2 2" xfId="39600"/>
    <cellStyle name="Normal 4 2 3 6 2 3" xfId="20720"/>
    <cellStyle name="Normal 4 2 3 6 2 3 2" xfId="39601"/>
    <cellStyle name="Normal 4 2 3 6 2 4" xfId="39602"/>
    <cellStyle name="Normal 4 2 3 6 3" xfId="6264"/>
    <cellStyle name="Normal 4 2 3 6 3 2" xfId="39603"/>
    <cellStyle name="Normal 4 2 3 6 4" xfId="12046"/>
    <cellStyle name="Normal 4 2 3 6 4 2" xfId="39604"/>
    <cellStyle name="Normal 4 2 3 6 5" xfId="17829"/>
    <cellStyle name="Normal 4 2 3 6 5 2" xfId="39605"/>
    <cellStyle name="Normal 4 2 3 6 6" xfId="39606"/>
    <cellStyle name="Normal 4 2 3 7" xfId="5261"/>
    <cellStyle name="Normal 4 2 3 7 2" xfId="13935"/>
    <cellStyle name="Normal 4 2 3 7 2 2" xfId="39607"/>
    <cellStyle name="Normal 4 2 3 7 3" xfId="19718"/>
    <cellStyle name="Normal 4 2 3 7 3 2" xfId="39608"/>
    <cellStyle name="Normal 4 2 3 7 4" xfId="39609"/>
    <cellStyle name="Normal 4 2 3 8" xfId="8153"/>
    <cellStyle name="Normal 4 2 3 8 2" xfId="39610"/>
    <cellStyle name="Normal 4 2 3 9" xfId="3372"/>
    <cellStyle name="Normal 4 2 3 9 2" xfId="39611"/>
    <cellStyle name="Normal 4 2 4" xfId="636"/>
    <cellStyle name="Normal 4 2 4 10" xfId="16831"/>
    <cellStyle name="Normal 4 2 4 10 2" xfId="39612"/>
    <cellStyle name="Normal 4 2 4 11" xfId="39613"/>
    <cellStyle name="Normal 4 2 4 2" xfId="637"/>
    <cellStyle name="Normal 4 2 4 2 2" xfId="2374"/>
    <cellStyle name="Normal 4 2 4 2 2 2" xfId="9860"/>
    <cellStyle name="Normal 4 2 4 2 2 2 2" xfId="15642"/>
    <cellStyle name="Normal 4 2 4 2 2 2 2 2" xfId="39614"/>
    <cellStyle name="Normal 4 2 4 2 2 2 3" xfId="21425"/>
    <cellStyle name="Normal 4 2 4 2 2 2 3 2" xfId="39615"/>
    <cellStyle name="Normal 4 2 4 2 2 2 4" xfId="39616"/>
    <cellStyle name="Normal 4 2 4 2 2 3" xfId="6969"/>
    <cellStyle name="Normal 4 2 4 2 2 3 2" xfId="39617"/>
    <cellStyle name="Normal 4 2 4 2 2 4" xfId="12751"/>
    <cellStyle name="Normal 4 2 4 2 2 4 2" xfId="39618"/>
    <cellStyle name="Normal 4 2 4 2 2 5" xfId="18534"/>
    <cellStyle name="Normal 4 2 4 2 2 5 2" xfId="39619"/>
    <cellStyle name="Normal 4 2 4 2 2 6" xfId="39620"/>
    <cellStyle name="Normal 4 2 4 2 3" xfId="5266"/>
    <cellStyle name="Normal 4 2 4 2 3 2" xfId="13940"/>
    <cellStyle name="Normal 4 2 4 2 3 2 2" xfId="39621"/>
    <cellStyle name="Normal 4 2 4 2 3 3" xfId="19723"/>
    <cellStyle name="Normal 4 2 4 2 3 3 2" xfId="39622"/>
    <cellStyle name="Normal 4 2 4 2 3 4" xfId="39623"/>
    <cellStyle name="Normal 4 2 4 2 4" xfId="8158"/>
    <cellStyle name="Normal 4 2 4 2 4 2" xfId="39624"/>
    <cellStyle name="Normal 4 2 4 2 5" xfId="4077"/>
    <cellStyle name="Normal 4 2 4 2 5 2" xfId="39625"/>
    <cellStyle name="Normal 4 2 4 2 6" xfId="11049"/>
    <cellStyle name="Normal 4 2 4 2 6 2" xfId="39626"/>
    <cellStyle name="Normal 4 2 4 2 7" xfId="16832"/>
    <cellStyle name="Normal 4 2 4 2 7 2" xfId="39627"/>
    <cellStyle name="Normal 4 2 4 2 8" xfId="39628"/>
    <cellStyle name="Normal 4 2 4 3" xfId="1168"/>
    <cellStyle name="Normal 4 2 4 3 2" xfId="2872"/>
    <cellStyle name="Normal 4 2 4 3 2 2" xfId="10358"/>
    <cellStyle name="Normal 4 2 4 3 2 2 2" xfId="16140"/>
    <cellStyle name="Normal 4 2 4 3 2 2 2 2" xfId="39629"/>
    <cellStyle name="Normal 4 2 4 3 2 2 3" xfId="21923"/>
    <cellStyle name="Normal 4 2 4 3 2 2 3 2" xfId="39630"/>
    <cellStyle name="Normal 4 2 4 3 2 2 4" xfId="39631"/>
    <cellStyle name="Normal 4 2 4 3 2 3" xfId="7467"/>
    <cellStyle name="Normal 4 2 4 3 2 3 2" xfId="39632"/>
    <cellStyle name="Normal 4 2 4 3 2 4" xfId="13249"/>
    <cellStyle name="Normal 4 2 4 3 2 4 2" xfId="39633"/>
    <cellStyle name="Normal 4 2 4 3 2 5" xfId="19032"/>
    <cellStyle name="Normal 4 2 4 3 2 5 2" xfId="39634"/>
    <cellStyle name="Normal 4 2 4 3 2 6" xfId="39635"/>
    <cellStyle name="Normal 4 2 4 3 3" xfId="5764"/>
    <cellStyle name="Normal 4 2 4 3 3 2" xfId="14438"/>
    <cellStyle name="Normal 4 2 4 3 3 2 2" xfId="39636"/>
    <cellStyle name="Normal 4 2 4 3 3 3" xfId="20221"/>
    <cellStyle name="Normal 4 2 4 3 3 3 2" xfId="39637"/>
    <cellStyle name="Normal 4 2 4 3 3 4" xfId="39638"/>
    <cellStyle name="Normal 4 2 4 3 4" xfId="8656"/>
    <cellStyle name="Normal 4 2 4 3 4 2" xfId="39639"/>
    <cellStyle name="Normal 4 2 4 3 5" xfId="4575"/>
    <cellStyle name="Normal 4 2 4 3 5 2" xfId="39640"/>
    <cellStyle name="Normal 4 2 4 3 6" xfId="11547"/>
    <cellStyle name="Normal 4 2 4 3 6 2" xfId="39641"/>
    <cellStyle name="Normal 4 2 4 3 7" xfId="17330"/>
    <cellStyle name="Normal 4 2 4 3 7 2" xfId="39642"/>
    <cellStyle name="Normal 4 2 4 3 8" xfId="39643"/>
    <cellStyle name="Normal 4 2 4 4" xfId="2373"/>
    <cellStyle name="Normal 4 2 4 4 2" xfId="6968"/>
    <cellStyle name="Normal 4 2 4 4 2 2" xfId="15641"/>
    <cellStyle name="Normal 4 2 4 4 2 2 2" xfId="39644"/>
    <cellStyle name="Normal 4 2 4 4 2 3" xfId="21424"/>
    <cellStyle name="Normal 4 2 4 4 2 3 2" xfId="39645"/>
    <cellStyle name="Normal 4 2 4 4 2 4" xfId="39646"/>
    <cellStyle name="Normal 4 2 4 4 3" xfId="9859"/>
    <cellStyle name="Normal 4 2 4 4 3 2" xfId="39647"/>
    <cellStyle name="Normal 4 2 4 4 4" xfId="4076"/>
    <cellStyle name="Normal 4 2 4 4 4 2" xfId="39648"/>
    <cellStyle name="Normal 4 2 4 4 5" xfId="12750"/>
    <cellStyle name="Normal 4 2 4 4 5 2" xfId="39649"/>
    <cellStyle name="Normal 4 2 4 4 6" xfId="18533"/>
    <cellStyle name="Normal 4 2 4 4 6 2" xfId="39650"/>
    <cellStyle name="Normal 4 2 4 4 7" xfId="39651"/>
    <cellStyle name="Normal 4 2 4 5" xfId="1671"/>
    <cellStyle name="Normal 4 2 4 5 2" xfId="9157"/>
    <cellStyle name="Normal 4 2 4 5 2 2" xfId="14939"/>
    <cellStyle name="Normal 4 2 4 5 2 2 2" xfId="39652"/>
    <cellStyle name="Normal 4 2 4 5 2 3" xfId="20722"/>
    <cellStyle name="Normal 4 2 4 5 2 3 2" xfId="39653"/>
    <cellStyle name="Normal 4 2 4 5 2 4" xfId="39654"/>
    <cellStyle name="Normal 4 2 4 5 3" xfId="6266"/>
    <cellStyle name="Normal 4 2 4 5 3 2" xfId="39655"/>
    <cellStyle name="Normal 4 2 4 5 4" xfId="12048"/>
    <cellStyle name="Normal 4 2 4 5 4 2" xfId="39656"/>
    <cellStyle name="Normal 4 2 4 5 5" xfId="17831"/>
    <cellStyle name="Normal 4 2 4 5 5 2" xfId="39657"/>
    <cellStyle name="Normal 4 2 4 5 6" xfId="39658"/>
    <cellStyle name="Normal 4 2 4 6" xfId="5265"/>
    <cellStyle name="Normal 4 2 4 6 2" xfId="13939"/>
    <cellStyle name="Normal 4 2 4 6 2 2" xfId="39659"/>
    <cellStyle name="Normal 4 2 4 6 3" xfId="19722"/>
    <cellStyle name="Normal 4 2 4 6 3 2" xfId="39660"/>
    <cellStyle name="Normal 4 2 4 6 4" xfId="39661"/>
    <cellStyle name="Normal 4 2 4 7" xfId="8157"/>
    <cellStyle name="Normal 4 2 4 7 2" xfId="39662"/>
    <cellStyle name="Normal 4 2 4 8" xfId="3374"/>
    <cellStyle name="Normal 4 2 4 8 2" xfId="39663"/>
    <cellStyle name="Normal 4 2 4 9" xfId="11048"/>
    <cellStyle name="Normal 4 2 4 9 2" xfId="39664"/>
    <cellStyle name="Normal 4 2 5" xfId="638"/>
    <cellStyle name="Normal 4 2 5 10" xfId="16833"/>
    <cellStyle name="Normal 4 2 5 10 2" xfId="39665"/>
    <cellStyle name="Normal 4 2 5 11" xfId="39666"/>
    <cellStyle name="Normal 4 2 5 2" xfId="639"/>
    <cellStyle name="Normal 4 2 5 2 2" xfId="2376"/>
    <cellStyle name="Normal 4 2 5 2 2 2" xfId="9862"/>
    <cellStyle name="Normal 4 2 5 2 2 2 2" xfId="15644"/>
    <cellStyle name="Normal 4 2 5 2 2 2 2 2" xfId="39667"/>
    <cellStyle name="Normal 4 2 5 2 2 2 3" xfId="21427"/>
    <cellStyle name="Normal 4 2 5 2 2 2 3 2" xfId="39668"/>
    <cellStyle name="Normal 4 2 5 2 2 2 4" xfId="39669"/>
    <cellStyle name="Normal 4 2 5 2 2 3" xfId="6971"/>
    <cellStyle name="Normal 4 2 5 2 2 3 2" xfId="39670"/>
    <cellStyle name="Normal 4 2 5 2 2 4" xfId="12753"/>
    <cellStyle name="Normal 4 2 5 2 2 4 2" xfId="39671"/>
    <cellStyle name="Normal 4 2 5 2 2 5" xfId="18536"/>
    <cellStyle name="Normal 4 2 5 2 2 5 2" xfId="39672"/>
    <cellStyle name="Normal 4 2 5 2 2 6" xfId="39673"/>
    <cellStyle name="Normal 4 2 5 2 3" xfId="5268"/>
    <cellStyle name="Normal 4 2 5 2 3 2" xfId="13942"/>
    <cellStyle name="Normal 4 2 5 2 3 2 2" xfId="39674"/>
    <cellStyle name="Normal 4 2 5 2 3 3" xfId="19725"/>
    <cellStyle name="Normal 4 2 5 2 3 3 2" xfId="39675"/>
    <cellStyle name="Normal 4 2 5 2 3 4" xfId="39676"/>
    <cellStyle name="Normal 4 2 5 2 4" xfId="8160"/>
    <cellStyle name="Normal 4 2 5 2 4 2" xfId="39677"/>
    <cellStyle name="Normal 4 2 5 2 5" xfId="4079"/>
    <cellStyle name="Normal 4 2 5 2 5 2" xfId="39678"/>
    <cellStyle name="Normal 4 2 5 2 6" xfId="11051"/>
    <cellStyle name="Normal 4 2 5 2 6 2" xfId="39679"/>
    <cellStyle name="Normal 4 2 5 2 7" xfId="16834"/>
    <cellStyle name="Normal 4 2 5 2 7 2" xfId="39680"/>
    <cellStyle name="Normal 4 2 5 2 8" xfId="39681"/>
    <cellStyle name="Normal 4 2 5 3" xfId="1169"/>
    <cellStyle name="Normal 4 2 5 3 2" xfId="2873"/>
    <cellStyle name="Normal 4 2 5 3 2 2" xfId="10359"/>
    <cellStyle name="Normal 4 2 5 3 2 2 2" xfId="16141"/>
    <cellStyle name="Normal 4 2 5 3 2 2 2 2" xfId="39682"/>
    <cellStyle name="Normal 4 2 5 3 2 2 3" xfId="21924"/>
    <cellStyle name="Normal 4 2 5 3 2 2 3 2" xfId="39683"/>
    <cellStyle name="Normal 4 2 5 3 2 2 4" xfId="39684"/>
    <cellStyle name="Normal 4 2 5 3 2 3" xfId="7468"/>
    <cellStyle name="Normal 4 2 5 3 2 3 2" xfId="39685"/>
    <cellStyle name="Normal 4 2 5 3 2 4" xfId="13250"/>
    <cellStyle name="Normal 4 2 5 3 2 4 2" xfId="39686"/>
    <cellStyle name="Normal 4 2 5 3 2 5" xfId="19033"/>
    <cellStyle name="Normal 4 2 5 3 2 5 2" xfId="39687"/>
    <cellStyle name="Normal 4 2 5 3 2 6" xfId="39688"/>
    <cellStyle name="Normal 4 2 5 3 3" xfId="5765"/>
    <cellStyle name="Normal 4 2 5 3 3 2" xfId="14439"/>
    <cellStyle name="Normal 4 2 5 3 3 2 2" xfId="39689"/>
    <cellStyle name="Normal 4 2 5 3 3 3" xfId="20222"/>
    <cellStyle name="Normal 4 2 5 3 3 3 2" xfId="39690"/>
    <cellStyle name="Normal 4 2 5 3 3 4" xfId="39691"/>
    <cellStyle name="Normal 4 2 5 3 4" xfId="8657"/>
    <cellStyle name="Normal 4 2 5 3 4 2" xfId="39692"/>
    <cellStyle name="Normal 4 2 5 3 5" xfId="4576"/>
    <cellStyle name="Normal 4 2 5 3 5 2" xfId="39693"/>
    <cellStyle name="Normal 4 2 5 3 6" xfId="11548"/>
    <cellStyle name="Normal 4 2 5 3 6 2" xfId="39694"/>
    <cellStyle name="Normal 4 2 5 3 7" xfId="17331"/>
    <cellStyle name="Normal 4 2 5 3 7 2" xfId="39695"/>
    <cellStyle name="Normal 4 2 5 3 8" xfId="39696"/>
    <cellStyle name="Normal 4 2 5 4" xfId="2375"/>
    <cellStyle name="Normal 4 2 5 4 2" xfId="6970"/>
    <cellStyle name="Normal 4 2 5 4 2 2" xfId="15643"/>
    <cellStyle name="Normal 4 2 5 4 2 2 2" xfId="39697"/>
    <cellStyle name="Normal 4 2 5 4 2 3" xfId="21426"/>
    <cellStyle name="Normal 4 2 5 4 2 3 2" xfId="39698"/>
    <cellStyle name="Normal 4 2 5 4 2 4" xfId="39699"/>
    <cellStyle name="Normal 4 2 5 4 3" xfId="9861"/>
    <cellStyle name="Normal 4 2 5 4 3 2" xfId="39700"/>
    <cellStyle name="Normal 4 2 5 4 4" xfId="4078"/>
    <cellStyle name="Normal 4 2 5 4 4 2" xfId="39701"/>
    <cellStyle name="Normal 4 2 5 4 5" xfId="12752"/>
    <cellStyle name="Normal 4 2 5 4 5 2" xfId="39702"/>
    <cellStyle name="Normal 4 2 5 4 6" xfId="18535"/>
    <cellStyle name="Normal 4 2 5 4 6 2" xfId="39703"/>
    <cellStyle name="Normal 4 2 5 4 7" xfId="39704"/>
    <cellStyle name="Normal 4 2 5 5" xfId="1672"/>
    <cellStyle name="Normal 4 2 5 5 2" xfId="9158"/>
    <cellStyle name="Normal 4 2 5 5 2 2" xfId="14940"/>
    <cellStyle name="Normal 4 2 5 5 2 2 2" xfId="39705"/>
    <cellStyle name="Normal 4 2 5 5 2 3" xfId="20723"/>
    <cellStyle name="Normal 4 2 5 5 2 3 2" xfId="39706"/>
    <cellStyle name="Normal 4 2 5 5 2 4" xfId="39707"/>
    <cellStyle name="Normal 4 2 5 5 3" xfId="6267"/>
    <cellStyle name="Normal 4 2 5 5 3 2" xfId="39708"/>
    <cellStyle name="Normal 4 2 5 5 4" xfId="12049"/>
    <cellStyle name="Normal 4 2 5 5 4 2" xfId="39709"/>
    <cellStyle name="Normal 4 2 5 5 5" xfId="17832"/>
    <cellStyle name="Normal 4 2 5 5 5 2" xfId="39710"/>
    <cellStyle name="Normal 4 2 5 5 6" xfId="39711"/>
    <cellStyle name="Normal 4 2 5 6" xfId="5267"/>
    <cellStyle name="Normal 4 2 5 6 2" xfId="13941"/>
    <cellStyle name="Normal 4 2 5 6 2 2" xfId="39712"/>
    <cellStyle name="Normal 4 2 5 6 3" xfId="19724"/>
    <cellStyle name="Normal 4 2 5 6 3 2" xfId="39713"/>
    <cellStyle name="Normal 4 2 5 6 4" xfId="39714"/>
    <cellStyle name="Normal 4 2 5 7" xfId="8159"/>
    <cellStyle name="Normal 4 2 5 7 2" xfId="39715"/>
    <cellStyle name="Normal 4 2 5 8" xfId="3375"/>
    <cellStyle name="Normal 4 2 5 8 2" xfId="39716"/>
    <cellStyle name="Normal 4 2 5 9" xfId="11050"/>
    <cellStyle name="Normal 4 2 5 9 2" xfId="39717"/>
    <cellStyle name="Normal 4 2 6" xfId="640"/>
    <cellStyle name="Normal 4 2 6 2" xfId="2377"/>
    <cellStyle name="Normal 4 2 6 2 2" xfId="6972"/>
    <cellStyle name="Normal 4 2 6 2 2 2" xfId="15645"/>
    <cellStyle name="Normal 4 2 6 2 2 2 2" xfId="39718"/>
    <cellStyle name="Normal 4 2 6 2 2 3" xfId="21428"/>
    <cellStyle name="Normal 4 2 6 2 2 3 2" xfId="39719"/>
    <cellStyle name="Normal 4 2 6 2 2 4" xfId="39720"/>
    <cellStyle name="Normal 4 2 6 2 3" xfId="9863"/>
    <cellStyle name="Normal 4 2 6 2 3 2" xfId="39721"/>
    <cellStyle name="Normal 4 2 6 2 4" xfId="4080"/>
    <cellStyle name="Normal 4 2 6 2 4 2" xfId="39722"/>
    <cellStyle name="Normal 4 2 6 2 5" xfId="12754"/>
    <cellStyle name="Normal 4 2 6 2 5 2" xfId="39723"/>
    <cellStyle name="Normal 4 2 6 2 6" xfId="18537"/>
    <cellStyle name="Normal 4 2 6 2 6 2" xfId="39724"/>
    <cellStyle name="Normal 4 2 6 2 7" xfId="39725"/>
    <cellStyle name="Normal 4 2 6 3" xfId="1663"/>
    <cellStyle name="Normal 4 2 6 3 2" xfId="9149"/>
    <cellStyle name="Normal 4 2 6 3 2 2" xfId="14931"/>
    <cellStyle name="Normal 4 2 6 3 2 2 2" xfId="39726"/>
    <cellStyle name="Normal 4 2 6 3 2 3" xfId="20714"/>
    <cellStyle name="Normal 4 2 6 3 2 3 2" xfId="39727"/>
    <cellStyle name="Normal 4 2 6 3 2 4" xfId="39728"/>
    <cellStyle name="Normal 4 2 6 3 3" xfId="6258"/>
    <cellStyle name="Normal 4 2 6 3 3 2" xfId="39729"/>
    <cellStyle name="Normal 4 2 6 3 4" xfId="12040"/>
    <cellStyle name="Normal 4 2 6 3 4 2" xfId="39730"/>
    <cellStyle name="Normal 4 2 6 3 5" xfId="17823"/>
    <cellStyle name="Normal 4 2 6 3 5 2" xfId="39731"/>
    <cellStyle name="Normal 4 2 6 3 6" xfId="39732"/>
    <cellStyle name="Normal 4 2 6 4" xfId="5269"/>
    <cellStyle name="Normal 4 2 6 4 2" xfId="13943"/>
    <cellStyle name="Normal 4 2 6 4 2 2" xfId="39733"/>
    <cellStyle name="Normal 4 2 6 4 3" xfId="19726"/>
    <cellStyle name="Normal 4 2 6 4 3 2" xfId="39734"/>
    <cellStyle name="Normal 4 2 6 4 4" xfId="39735"/>
    <cellStyle name="Normal 4 2 6 5" xfId="8161"/>
    <cellStyle name="Normal 4 2 6 5 2" xfId="39736"/>
    <cellStyle name="Normal 4 2 6 6" xfId="3366"/>
    <cellStyle name="Normal 4 2 6 6 2" xfId="39737"/>
    <cellStyle name="Normal 4 2 6 7" xfId="11052"/>
    <cellStyle name="Normal 4 2 6 7 2" xfId="39738"/>
    <cellStyle name="Normal 4 2 6 8" xfId="16835"/>
    <cellStyle name="Normal 4 2 6 8 2" xfId="39739"/>
    <cellStyle name="Normal 4 2 6 9" xfId="39740"/>
    <cellStyle name="Normal 4 2 7" xfId="874"/>
    <cellStyle name="Normal 4 2 7 2" xfId="2580"/>
    <cellStyle name="Normal 4 2 7 2 2" xfId="10066"/>
    <cellStyle name="Normal 4 2 7 2 2 2" xfId="15848"/>
    <cellStyle name="Normal 4 2 7 2 2 2 2" xfId="39741"/>
    <cellStyle name="Normal 4 2 7 2 2 3" xfId="21631"/>
    <cellStyle name="Normal 4 2 7 2 2 3 2" xfId="39742"/>
    <cellStyle name="Normal 4 2 7 2 2 4" xfId="39743"/>
    <cellStyle name="Normal 4 2 7 2 3" xfId="7175"/>
    <cellStyle name="Normal 4 2 7 2 3 2" xfId="39744"/>
    <cellStyle name="Normal 4 2 7 2 4" xfId="12957"/>
    <cellStyle name="Normal 4 2 7 2 4 2" xfId="39745"/>
    <cellStyle name="Normal 4 2 7 2 5" xfId="18740"/>
    <cellStyle name="Normal 4 2 7 2 5 2" xfId="39746"/>
    <cellStyle name="Normal 4 2 7 2 6" xfId="39747"/>
    <cellStyle name="Normal 4 2 7 3" xfId="5472"/>
    <cellStyle name="Normal 4 2 7 3 2" xfId="14146"/>
    <cellStyle name="Normal 4 2 7 3 2 2" xfId="39748"/>
    <cellStyle name="Normal 4 2 7 3 3" xfId="19929"/>
    <cellStyle name="Normal 4 2 7 3 3 2" xfId="39749"/>
    <cellStyle name="Normal 4 2 7 3 4" xfId="39750"/>
    <cellStyle name="Normal 4 2 7 4" xfId="8364"/>
    <cellStyle name="Normal 4 2 7 4 2" xfId="39751"/>
    <cellStyle name="Normal 4 2 7 5" xfId="4283"/>
    <cellStyle name="Normal 4 2 7 5 2" xfId="39752"/>
    <cellStyle name="Normal 4 2 7 6" xfId="11255"/>
    <cellStyle name="Normal 4 2 7 6 2" xfId="39753"/>
    <cellStyle name="Normal 4 2 7 7" xfId="17038"/>
    <cellStyle name="Normal 4 2 7 7 2" xfId="39754"/>
    <cellStyle name="Normal 4 2 7 8" xfId="39755"/>
    <cellStyle name="Normal 4 2 8" xfId="2358"/>
    <cellStyle name="Normal 4 2 8 2" xfId="6953"/>
    <cellStyle name="Normal 4 2 8 2 2" xfId="15626"/>
    <cellStyle name="Normal 4 2 8 2 2 2" xfId="39756"/>
    <cellStyle name="Normal 4 2 8 2 3" xfId="21409"/>
    <cellStyle name="Normal 4 2 8 2 3 2" xfId="39757"/>
    <cellStyle name="Normal 4 2 8 2 4" xfId="39758"/>
    <cellStyle name="Normal 4 2 8 3" xfId="9844"/>
    <cellStyle name="Normal 4 2 8 3 2" xfId="39759"/>
    <cellStyle name="Normal 4 2 8 4" xfId="4061"/>
    <cellStyle name="Normal 4 2 8 4 2" xfId="39760"/>
    <cellStyle name="Normal 4 2 8 5" xfId="12735"/>
    <cellStyle name="Normal 4 2 8 5 2" xfId="39761"/>
    <cellStyle name="Normal 4 2 8 6" xfId="18518"/>
    <cellStyle name="Normal 4 2 8 6 2" xfId="39762"/>
    <cellStyle name="Normal 4 2 8 7" xfId="39763"/>
    <cellStyle name="Normal 4 2 9" xfId="1340"/>
    <cellStyle name="Normal 4 2 9 2" xfId="8826"/>
    <cellStyle name="Normal 4 2 9 2 2" xfId="14608"/>
    <cellStyle name="Normal 4 2 9 2 2 2" xfId="39764"/>
    <cellStyle name="Normal 4 2 9 2 3" xfId="20391"/>
    <cellStyle name="Normal 4 2 9 2 3 2" xfId="39765"/>
    <cellStyle name="Normal 4 2 9 2 4" xfId="39766"/>
    <cellStyle name="Normal 4 2 9 3" xfId="5935"/>
    <cellStyle name="Normal 4 2 9 3 2" xfId="39767"/>
    <cellStyle name="Normal 4 2 9 4" xfId="11717"/>
    <cellStyle name="Normal 4 2 9 4 2" xfId="39768"/>
    <cellStyle name="Normal 4 2 9 5" xfId="17500"/>
    <cellStyle name="Normal 4 2 9 5 2" xfId="39769"/>
    <cellStyle name="Normal 4 2 9 6" xfId="39770"/>
    <cellStyle name="Normal 4 3" xfId="641"/>
    <cellStyle name="Normal 4 3 10" xfId="8162"/>
    <cellStyle name="Normal 4 3 10 2" xfId="39771"/>
    <cellStyle name="Normal 4 3 11" xfId="3045"/>
    <cellStyle name="Normal 4 3 11 2" xfId="39772"/>
    <cellStyle name="Normal 4 3 12" xfId="11053"/>
    <cellStyle name="Normal 4 3 12 2" xfId="39773"/>
    <cellStyle name="Normal 4 3 13" xfId="16836"/>
    <cellStyle name="Normal 4 3 13 2" xfId="39774"/>
    <cellStyle name="Normal 4 3 14" xfId="39775"/>
    <cellStyle name="Normal 4 3 2" xfId="642"/>
    <cellStyle name="Normal 4 3 2 10" xfId="11054"/>
    <cellStyle name="Normal 4 3 2 10 2" xfId="39776"/>
    <cellStyle name="Normal 4 3 2 11" xfId="16837"/>
    <cellStyle name="Normal 4 3 2 11 2" xfId="39777"/>
    <cellStyle name="Normal 4 3 2 12" xfId="39778"/>
    <cellStyle name="Normal 4 3 2 2" xfId="643"/>
    <cellStyle name="Normal 4 3 2 2 10" xfId="16838"/>
    <cellStyle name="Normal 4 3 2 2 10 2" xfId="39779"/>
    <cellStyle name="Normal 4 3 2 2 11" xfId="39780"/>
    <cellStyle name="Normal 4 3 2 2 2" xfId="644"/>
    <cellStyle name="Normal 4 3 2 2 2 2" xfId="2381"/>
    <cellStyle name="Normal 4 3 2 2 2 2 2" xfId="9867"/>
    <cellStyle name="Normal 4 3 2 2 2 2 2 2" xfId="15649"/>
    <cellStyle name="Normal 4 3 2 2 2 2 2 2 2" xfId="39781"/>
    <cellStyle name="Normal 4 3 2 2 2 2 2 3" xfId="21432"/>
    <cellStyle name="Normal 4 3 2 2 2 2 2 3 2" xfId="39782"/>
    <cellStyle name="Normal 4 3 2 2 2 2 2 4" xfId="39783"/>
    <cellStyle name="Normal 4 3 2 2 2 2 3" xfId="6976"/>
    <cellStyle name="Normal 4 3 2 2 2 2 3 2" xfId="39784"/>
    <cellStyle name="Normal 4 3 2 2 2 2 4" xfId="12758"/>
    <cellStyle name="Normal 4 3 2 2 2 2 4 2" xfId="39785"/>
    <cellStyle name="Normal 4 3 2 2 2 2 5" xfId="18541"/>
    <cellStyle name="Normal 4 3 2 2 2 2 5 2" xfId="39786"/>
    <cellStyle name="Normal 4 3 2 2 2 2 6" xfId="39787"/>
    <cellStyle name="Normal 4 3 2 2 2 3" xfId="5273"/>
    <cellStyle name="Normal 4 3 2 2 2 3 2" xfId="13947"/>
    <cellStyle name="Normal 4 3 2 2 2 3 2 2" xfId="39788"/>
    <cellStyle name="Normal 4 3 2 2 2 3 3" xfId="19730"/>
    <cellStyle name="Normal 4 3 2 2 2 3 3 2" xfId="39789"/>
    <cellStyle name="Normal 4 3 2 2 2 3 4" xfId="39790"/>
    <cellStyle name="Normal 4 3 2 2 2 4" xfId="8165"/>
    <cellStyle name="Normal 4 3 2 2 2 4 2" xfId="39791"/>
    <cellStyle name="Normal 4 3 2 2 2 5" xfId="4084"/>
    <cellStyle name="Normal 4 3 2 2 2 5 2" xfId="39792"/>
    <cellStyle name="Normal 4 3 2 2 2 6" xfId="11056"/>
    <cellStyle name="Normal 4 3 2 2 2 6 2" xfId="39793"/>
    <cellStyle name="Normal 4 3 2 2 2 7" xfId="16839"/>
    <cellStyle name="Normal 4 3 2 2 2 7 2" xfId="39794"/>
    <cellStyle name="Normal 4 3 2 2 2 8" xfId="39795"/>
    <cellStyle name="Normal 4 3 2 2 3" xfId="1171"/>
    <cellStyle name="Normal 4 3 2 2 3 2" xfId="2875"/>
    <cellStyle name="Normal 4 3 2 2 3 2 2" xfId="10361"/>
    <cellStyle name="Normal 4 3 2 2 3 2 2 2" xfId="16143"/>
    <cellStyle name="Normal 4 3 2 2 3 2 2 2 2" xfId="39796"/>
    <cellStyle name="Normal 4 3 2 2 3 2 2 3" xfId="21926"/>
    <cellStyle name="Normal 4 3 2 2 3 2 2 3 2" xfId="39797"/>
    <cellStyle name="Normal 4 3 2 2 3 2 2 4" xfId="39798"/>
    <cellStyle name="Normal 4 3 2 2 3 2 3" xfId="7470"/>
    <cellStyle name="Normal 4 3 2 2 3 2 3 2" xfId="39799"/>
    <cellStyle name="Normal 4 3 2 2 3 2 4" xfId="13252"/>
    <cellStyle name="Normal 4 3 2 2 3 2 4 2" xfId="39800"/>
    <cellStyle name="Normal 4 3 2 2 3 2 5" xfId="19035"/>
    <cellStyle name="Normal 4 3 2 2 3 2 5 2" xfId="39801"/>
    <cellStyle name="Normal 4 3 2 2 3 2 6" xfId="39802"/>
    <cellStyle name="Normal 4 3 2 2 3 3" xfId="5767"/>
    <cellStyle name="Normal 4 3 2 2 3 3 2" xfId="14441"/>
    <cellStyle name="Normal 4 3 2 2 3 3 2 2" xfId="39803"/>
    <cellStyle name="Normal 4 3 2 2 3 3 3" xfId="20224"/>
    <cellStyle name="Normal 4 3 2 2 3 3 3 2" xfId="39804"/>
    <cellStyle name="Normal 4 3 2 2 3 3 4" xfId="39805"/>
    <cellStyle name="Normal 4 3 2 2 3 4" xfId="8659"/>
    <cellStyle name="Normal 4 3 2 2 3 4 2" xfId="39806"/>
    <cellStyle name="Normal 4 3 2 2 3 5" xfId="4578"/>
    <cellStyle name="Normal 4 3 2 2 3 5 2" xfId="39807"/>
    <cellStyle name="Normal 4 3 2 2 3 6" xfId="11550"/>
    <cellStyle name="Normal 4 3 2 2 3 6 2" xfId="39808"/>
    <cellStyle name="Normal 4 3 2 2 3 7" xfId="17333"/>
    <cellStyle name="Normal 4 3 2 2 3 7 2" xfId="39809"/>
    <cellStyle name="Normal 4 3 2 2 3 8" xfId="39810"/>
    <cellStyle name="Normal 4 3 2 2 4" xfId="2380"/>
    <cellStyle name="Normal 4 3 2 2 4 2" xfId="6975"/>
    <cellStyle name="Normal 4 3 2 2 4 2 2" xfId="15648"/>
    <cellStyle name="Normal 4 3 2 2 4 2 2 2" xfId="39811"/>
    <cellStyle name="Normal 4 3 2 2 4 2 3" xfId="21431"/>
    <cellStyle name="Normal 4 3 2 2 4 2 3 2" xfId="39812"/>
    <cellStyle name="Normal 4 3 2 2 4 2 4" xfId="39813"/>
    <cellStyle name="Normal 4 3 2 2 4 3" xfId="9866"/>
    <cellStyle name="Normal 4 3 2 2 4 3 2" xfId="39814"/>
    <cellStyle name="Normal 4 3 2 2 4 4" xfId="4083"/>
    <cellStyle name="Normal 4 3 2 2 4 4 2" xfId="39815"/>
    <cellStyle name="Normal 4 3 2 2 4 5" xfId="12757"/>
    <cellStyle name="Normal 4 3 2 2 4 5 2" xfId="39816"/>
    <cellStyle name="Normal 4 3 2 2 4 6" xfId="18540"/>
    <cellStyle name="Normal 4 3 2 2 4 6 2" xfId="39817"/>
    <cellStyle name="Normal 4 3 2 2 4 7" xfId="39818"/>
    <cellStyle name="Normal 4 3 2 2 5" xfId="1675"/>
    <cellStyle name="Normal 4 3 2 2 5 2" xfId="9161"/>
    <cellStyle name="Normal 4 3 2 2 5 2 2" xfId="14943"/>
    <cellStyle name="Normal 4 3 2 2 5 2 2 2" xfId="39819"/>
    <cellStyle name="Normal 4 3 2 2 5 2 3" xfId="20726"/>
    <cellStyle name="Normal 4 3 2 2 5 2 3 2" xfId="39820"/>
    <cellStyle name="Normal 4 3 2 2 5 2 4" xfId="39821"/>
    <cellStyle name="Normal 4 3 2 2 5 3" xfId="6270"/>
    <cellStyle name="Normal 4 3 2 2 5 3 2" xfId="39822"/>
    <cellStyle name="Normal 4 3 2 2 5 4" xfId="12052"/>
    <cellStyle name="Normal 4 3 2 2 5 4 2" xfId="39823"/>
    <cellStyle name="Normal 4 3 2 2 5 5" xfId="17835"/>
    <cellStyle name="Normal 4 3 2 2 5 5 2" xfId="39824"/>
    <cellStyle name="Normal 4 3 2 2 5 6" xfId="39825"/>
    <cellStyle name="Normal 4 3 2 2 6" xfId="5272"/>
    <cellStyle name="Normal 4 3 2 2 6 2" xfId="13946"/>
    <cellStyle name="Normal 4 3 2 2 6 2 2" xfId="39826"/>
    <cellStyle name="Normal 4 3 2 2 6 3" xfId="19729"/>
    <cellStyle name="Normal 4 3 2 2 6 3 2" xfId="39827"/>
    <cellStyle name="Normal 4 3 2 2 6 4" xfId="39828"/>
    <cellStyle name="Normal 4 3 2 2 7" xfId="8164"/>
    <cellStyle name="Normal 4 3 2 2 7 2" xfId="39829"/>
    <cellStyle name="Normal 4 3 2 2 8" xfId="3378"/>
    <cellStyle name="Normal 4 3 2 2 8 2" xfId="39830"/>
    <cellStyle name="Normal 4 3 2 2 9" xfId="11055"/>
    <cellStyle name="Normal 4 3 2 2 9 2" xfId="39831"/>
    <cellStyle name="Normal 4 3 2 3" xfId="645"/>
    <cellStyle name="Normal 4 3 2 3 2" xfId="2382"/>
    <cellStyle name="Normal 4 3 2 3 2 2" xfId="9868"/>
    <cellStyle name="Normal 4 3 2 3 2 2 2" xfId="15650"/>
    <cellStyle name="Normal 4 3 2 3 2 2 2 2" xfId="39832"/>
    <cellStyle name="Normal 4 3 2 3 2 2 3" xfId="21433"/>
    <cellStyle name="Normal 4 3 2 3 2 2 3 2" xfId="39833"/>
    <cellStyle name="Normal 4 3 2 3 2 2 4" xfId="39834"/>
    <cellStyle name="Normal 4 3 2 3 2 3" xfId="6977"/>
    <cellStyle name="Normal 4 3 2 3 2 3 2" xfId="39835"/>
    <cellStyle name="Normal 4 3 2 3 2 4" xfId="12759"/>
    <cellStyle name="Normal 4 3 2 3 2 4 2" xfId="39836"/>
    <cellStyle name="Normal 4 3 2 3 2 5" xfId="18542"/>
    <cellStyle name="Normal 4 3 2 3 2 5 2" xfId="39837"/>
    <cellStyle name="Normal 4 3 2 3 2 6" xfId="39838"/>
    <cellStyle name="Normal 4 3 2 3 3" xfId="5274"/>
    <cellStyle name="Normal 4 3 2 3 3 2" xfId="13948"/>
    <cellStyle name="Normal 4 3 2 3 3 2 2" xfId="39839"/>
    <cellStyle name="Normal 4 3 2 3 3 3" xfId="19731"/>
    <cellStyle name="Normal 4 3 2 3 3 3 2" xfId="39840"/>
    <cellStyle name="Normal 4 3 2 3 3 4" xfId="39841"/>
    <cellStyle name="Normal 4 3 2 3 4" xfId="8166"/>
    <cellStyle name="Normal 4 3 2 3 4 2" xfId="39842"/>
    <cellStyle name="Normal 4 3 2 3 5" xfId="4085"/>
    <cellStyle name="Normal 4 3 2 3 5 2" xfId="39843"/>
    <cellStyle name="Normal 4 3 2 3 6" xfId="11057"/>
    <cellStyle name="Normal 4 3 2 3 6 2" xfId="39844"/>
    <cellStyle name="Normal 4 3 2 3 7" xfId="16840"/>
    <cellStyle name="Normal 4 3 2 3 7 2" xfId="39845"/>
    <cellStyle name="Normal 4 3 2 3 8" xfId="39846"/>
    <cellStyle name="Normal 4 3 2 4" xfId="1170"/>
    <cellStyle name="Normal 4 3 2 4 2" xfId="2874"/>
    <cellStyle name="Normal 4 3 2 4 2 2" xfId="10360"/>
    <cellStyle name="Normal 4 3 2 4 2 2 2" xfId="16142"/>
    <cellStyle name="Normal 4 3 2 4 2 2 2 2" xfId="39847"/>
    <cellStyle name="Normal 4 3 2 4 2 2 3" xfId="21925"/>
    <cellStyle name="Normal 4 3 2 4 2 2 3 2" xfId="39848"/>
    <cellStyle name="Normal 4 3 2 4 2 2 4" xfId="39849"/>
    <cellStyle name="Normal 4 3 2 4 2 3" xfId="7469"/>
    <cellStyle name="Normal 4 3 2 4 2 3 2" xfId="39850"/>
    <cellStyle name="Normal 4 3 2 4 2 4" xfId="13251"/>
    <cellStyle name="Normal 4 3 2 4 2 4 2" xfId="39851"/>
    <cellStyle name="Normal 4 3 2 4 2 5" xfId="19034"/>
    <cellStyle name="Normal 4 3 2 4 2 5 2" xfId="39852"/>
    <cellStyle name="Normal 4 3 2 4 2 6" xfId="39853"/>
    <cellStyle name="Normal 4 3 2 4 3" xfId="5766"/>
    <cellStyle name="Normal 4 3 2 4 3 2" xfId="14440"/>
    <cellStyle name="Normal 4 3 2 4 3 2 2" xfId="39854"/>
    <cellStyle name="Normal 4 3 2 4 3 3" xfId="20223"/>
    <cellStyle name="Normal 4 3 2 4 3 3 2" xfId="39855"/>
    <cellStyle name="Normal 4 3 2 4 3 4" xfId="39856"/>
    <cellStyle name="Normal 4 3 2 4 4" xfId="8658"/>
    <cellStyle name="Normal 4 3 2 4 4 2" xfId="39857"/>
    <cellStyle name="Normal 4 3 2 4 5" xfId="4577"/>
    <cellStyle name="Normal 4 3 2 4 5 2" xfId="39858"/>
    <cellStyle name="Normal 4 3 2 4 6" xfId="11549"/>
    <cellStyle name="Normal 4 3 2 4 6 2" xfId="39859"/>
    <cellStyle name="Normal 4 3 2 4 7" xfId="17332"/>
    <cellStyle name="Normal 4 3 2 4 7 2" xfId="39860"/>
    <cellStyle name="Normal 4 3 2 4 8" xfId="39861"/>
    <cellStyle name="Normal 4 3 2 5" xfId="2379"/>
    <cellStyle name="Normal 4 3 2 5 2" xfId="6974"/>
    <cellStyle name="Normal 4 3 2 5 2 2" xfId="15647"/>
    <cellStyle name="Normal 4 3 2 5 2 2 2" xfId="39862"/>
    <cellStyle name="Normal 4 3 2 5 2 3" xfId="21430"/>
    <cellStyle name="Normal 4 3 2 5 2 3 2" xfId="39863"/>
    <cellStyle name="Normal 4 3 2 5 2 4" xfId="39864"/>
    <cellStyle name="Normal 4 3 2 5 3" xfId="9865"/>
    <cellStyle name="Normal 4 3 2 5 3 2" xfId="39865"/>
    <cellStyle name="Normal 4 3 2 5 4" xfId="4082"/>
    <cellStyle name="Normal 4 3 2 5 4 2" xfId="39866"/>
    <cellStyle name="Normal 4 3 2 5 5" xfId="12756"/>
    <cellStyle name="Normal 4 3 2 5 5 2" xfId="39867"/>
    <cellStyle name="Normal 4 3 2 5 6" xfId="18539"/>
    <cellStyle name="Normal 4 3 2 5 6 2" xfId="39868"/>
    <cellStyle name="Normal 4 3 2 5 7" xfId="39869"/>
    <cellStyle name="Normal 4 3 2 6" xfId="1674"/>
    <cellStyle name="Normal 4 3 2 6 2" xfId="9160"/>
    <cellStyle name="Normal 4 3 2 6 2 2" xfId="14942"/>
    <cellStyle name="Normal 4 3 2 6 2 2 2" xfId="39870"/>
    <cellStyle name="Normal 4 3 2 6 2 3" xfId="20725"/>
    <cellStyle name="Normal 4 3 2 6 2 3 2" xfId="39871"/>
    <cellStyle name="Normal 4 3 2 6 2 4" xfId="39872"/>
    <cellStyle name="Normal 4 3 2 6 3" xfId="6269"/>
    <cellStyle name="Normal 4 3 2 6 3 2" xfId="39873"/>
    <cellStyle name="Normal 4 3 2 6 4" xfId="12051"/>
    <cellStyle name="Normal 4 3 2 6 4 2" xfId="39874"/>
    <cellStyle name="Normal 4 3 2 6 5" xfId="17834"/>
    <cellStyle name="Normal 4 3 2 6 5 2" xfId="39875"/>
    <cellStyle name="Normal 4 3 2 6 6" xfId="39876"/>
    <cellStyle name="Normal 4 3 2 7" xfId="5271"/>
    <cellStyle name="Normal 4 3 2 7 2" xfId="13945"/>
    <cellStyle name="Normal 4 3 2 7 2 2" xfId="39877"/>
    <cellStyle name="Normal 4 3 2 7 3" xfId="19728"/>
    <cellStyle name="Normal 4 3 2 7 3 2" xfId="39878"/>
    <cellStyle name="Normal 4 3 2 7 4" xfId="39879"/>
    <cellStyle name="Normal 4 3 2 8" xfId="8163"/>
    <cellStyle name="Normal 4 3 2 8 2" xfId="39880"/>
    <cellStyle name="Normal 4 3 2 9" xfId="3377"/>
    <cellStyle name="Normal 4 3 2 9 2" xfId="39881"/>
    <cellStyle name="Normal 4 3 3" xfId="646"/>
    <cellStyle name="Normal 4 3 3 10" xfId="16841"/>
    <cellStyle name="Normal 4 3 3 10 2" xfId="39882"/>
    <cellStyle name="Normal 4 3 3 11" xfId="39883"/>
    <cellStyle name="Normal 4 3 3 2" xfId="647"/>
    <cellStyle name="Normal 4 3 3 2 2" xfId="2384"/>
    <cellStyle name="Normal 4 3 3 2 2 2" xfId="9870"/>
    <cellStyle name="Normal 4 3 3 2 2 2 2" xfId="15652"/>
    <cellStyle name="Normal 4 3 3 2 2 2 2 2" xfId="39884"/>
    <cellStyle name="Normal 4 3 3 2 2 2 3" xfId="21435"/>
    <cellStyle name="Normal 4 3 3 2 2 2 3 2" xfId="39885"/>
    <cellStyle name="Normal 4 3 3 2 2 2 4" xfId="39886"/>
    <cellStyle name="Normal 4 3 3 2 2 3" xfId="6979"/>
    <cellStyle name="Normal 4 3 3 2 2 3 2" xfId="39887"/>
    <cellStyle name="Normal 4 3 3 2 2 4" xfId="12761"/>
    <cellStyle name="Normal 4 3 3 2 2 4 2" xfId="39888"/>
    <cellStyle name="Normal 4 3 3 2 2 5" xfId="18544"/>
    <cellStyle name="Normal 4 3 3 2 2 5 2" xfId="39889"/>
    <cellStyle name="Normal 4 3 3 2 2 6" xfId="39890"/>
    <cellStyle name="Normal 4 3 3 2 3" xfId="5276"/>
    <cellStyle name="Normal 4 3 3 2 3 2" xfId="13950"/>
    <cellStyle name="Normal 4 3 3 2 3 2 2" xfId="39891"/>
    <cellStyle name="Normal 4 3 3 2 3 3" xfId="19733"/>
    <cellStyle name="Normal 4 3 3 2 3 3 2" xfId="39892"/>
    <cellStyle name="Normal 4 3 3 2 3 4" xfId="39893"/>
    <cellStyle name="Normal 4 3 3 2 4" xfId="8168"/>
    <cellStyle name="Normal 4 3 3 2 4 2" xfId="39894"/>
    <cellStyle name="Normal 4 3 3 2 5" xfId="4087"/>
    <cellStyle name="Normal 4 3 3 2 5 2" xfId="39895"/>
    <cellStyle name="Normal 4 3 3 2 6" xfId="11059"/>
    <cellStyle name="Normal 4 3 3 2 6 2" xfId="39896"/>
    <cellStyle name="Normal 4 3 3 2 7" xfId="16842"/>
    <cellStyle name="Normal 4 3 3 2 7 2" xfId="39897"/>
    <cellStyle name="Normal 4 3 3 2 8" xfId="39898"/>
    <cellStyle name="Normal 4 3 3 3" xfId="1172"/>
    <cellStyle name="Normal 4 3 3 3 2" xfId="2876"/>
    <cellStyle name="Normal 4 3 3 3 2 2" xfId="10362"/>
    <cellStyle name="Normal 4 3 3 3 2 2 2" xfId="16144"/>
    <cellStyle name="Normal 4 3 3 3 2 2 2 2" xfId="39899"/>
    <cellStyle name="Normal 4 3 3 3 2 2 3" xfId="21927"/>
    <cellStyle name="Normal 4 3 3 3 2 2 3 2" xfId="39900"/>
    <cellStyle name="Normal 4 3 3 3 2 2 4" xfId="39901"/>
    <cellStyle name="Normal 4 3 3 3 2 3" xfId="7471"/>
    <cellStyle name="Normal 4 3 3 3 2 3 2" xfId="39902"/>
    <cellStyle name="Normal 4 3 3 3 2 4" xfId="13253"/>
    <cellStyle name="Normal 4 3 3 3 2 4 2" xfId="39903"/>
    <cellStyle name="Normal 4 3 3 3 2 5" xfId="19036"/>
    <cellStyle name="Normal 4 3 3 3 2 5 2" xfId="39904"/>
    <cellStyle name="Normal 4 3 3 3 2 6" xfId="39905"/>
    <cellStyle name="Normal 4 3 3 3 3" xfId="5768"/>
    <cellStyle name="Normal 4 3 3 3 3 2" xfId="14442"/>
    <cellStyle name="Normal 4 3 3 3 3 2 2" xfId="39906"/>
    <cellStyle name="Normal 4 3 3 3 3 3" xfId="20225"/>
    <cellStyle name="Normal 4 3 3 3 3 3 2" xfId="39907"/>
    <cellStyle name="Normal 4 3 3 3 3 4" xfId="39908"/>
    <cellStyle name="Normal 4 3 3 3 4" xfId="8660"/>
    <cellStyle name="Normal 4 3 3 3 4 2" xfId="39909"/>
    <cellStyle name="Normal 4 3 3 3 5" xfId="4579"/>
    <cellStyle name="Normal 4 3 3 3 5 2" xfId="39910"/>
    <cellStyle name="Normal 4 3 3 3 6" xfId="11551"/>
    <cellStyle name="Normal 4 3 3 3 6 2" xfId="39911"/>
    <cellStyle name="Normal 4 3 3 3 7" xfId="17334"/>
    <cellStyle name="Normal 4 3 3 3 7 2" xfId="39912"/>
    <cellStyle name="Normal 4 3 3 3 8" xfId="39913"/>
    <cellStyle name="Normal 4 3 3 4" xfId="2383"/>
    <cellStyle name="Normal 4 3 3 4 2" xfId="6978"/>
    <cellStyle name="Normal 4 3 3 4 2 2" xfId="15651"/>
    <cellStyle name="Normal 4 3 3 4 2 2 2" xfId="39914"/>
    <cellStyle name="Normal 4 3 3 4 2 3" xfId="21434"/>
    <cellStyle name="Normal 4 3 3 4 2 3 2" xfId="39915"/>
    <cellStyle name="Normal 4 3 3 4 2 4" xfId="39916"/>
    <cellStyle name="Normal 4 3 3 4 3" xfId="9869"/>
    <cellStyle name="Normal 4 3 3 4 3 2" xfId="39917"/>
    <cellStyle name="Normal 4 3 3 4 4" xfId="4086"/>
    <cellStyle name="Normal 4 3 3 4 4 2" xfId="39918"/>
    <cellStyle name="Normal 4 3 3 4 5" xfId="12760"/>
    <cellStyle name="Normal 4 3 3 4 5 2" xfId="39919"/>
    <cellStyle name="Normal 4 3 3 4 6" xfId="18543"/>
    <cellStyle name="Normal 4 3 3 4 6 2" xfId="39920"/>
    <cellStyle name="Normal 4 3 3 4 7" xfId="39921"/>
    <cellStyle name="Normal 4 3 3 5" xfId="1676"/>
    <cellStyle name="Normal 4 3 3 5 2" xfId="9162"/>
    <cellStyle name="Normal 4 3 3 5 2 2" xfId="14944"/>
    <cellStyle name="Normal 4 3 3 5 2 2 2" xfId="39922"/>
    <cellStyle name="Normal 4 3 3 5 2 3" xfId="20727"/>
    <cellStyle name="Normal 4 3 3 5 2 3 2" xfId="39923"/>
    <cellStyle name="Normal 4 3 3 5 2 4" xfId="39924"/>
    <cellStyle name="Normal 4 3 3 5 3" xfId="6271"/>
    <cellStyle name="Normal 4 3 3 5 3 2" xfId="39925"/>
    <cellStyle name="Normal 4 3 3 5 4" xfId="12053"/>
    <cellStyle name="Normal 4 3 3 5 4 2" xfId="39926"/>
    <cellStyle name="Normal 4 3 3 5 5" xfId="17836"/>
    <cellStyle name="Normal 4 3 3 5 5 2" xfId="39927"/>
    <cellStyle name="Normal 4 3 3 5 6" xfId="39928"/>
    <cellStyle name="Normal 4 3 3 6" xfId="5275"/>
    <cellStyle name="Normal 4 3 3 6 2" xfId="13949"/>
    <cellStyle name="Normal 4 3 3 6 2 2" xfId="39929"/>
    <cellStyle name="Normal 4 3 3 6 3" xfId="19732"/>
    <cellStyle name="Normal 4 3 3 6 3 2" xfId="39930"/>
    <cellStyle name="Normal 4 3 3 6 4" xfId="39931"/>
    <cellStyle name="Normal 4 3 3 7" xfId="8167"/>
    <cellStyle name="Normal 4 3 3 7 2" xfId="39932"/>
    <cellStyle name="Normal 4 3 3 8" xfId="3379"/>
    <cellStyle name="Normal 4 3 3 8 2" xfId="39933"/>
    <cellStyle name="Normal 4 3 3 9" xfId="11058"/>
    <cellStyle name="Normal 4 3 3 9 2" xfId="39934"/>
    <cellStyle name="Normal 4 3 4" xfId="648"/>
    <cellStyle name="Normal 4 3 4 10" xfId="16843"/>
    <cellStyle name="Normal 4 3 4 10 2" xfId="39935"/>
    <cellStyle name="Normal 4 3 4 11" xfId="39936"/>
    <cellStyle name="Normal 4 3 4 2" xfId="649"/>
    <cellStyle name="Normal 4 3 4 2 2" xfId="2386"/>
    <cellStyle name="Normal 4 3 4 2 2 2" xfId="9872"/>
    <cellStyle name="Normal 4 3 4 2 2 2 2" xfId="15654"/>
    <cellStyle name="Normal 4 3 4 2 2 2 2 2" xfId="39937"/>
    <cellStyle name="Normal 4 3 4 2 2 2 3" xfId="21437"/>
    <cellStyle name="Normal 4 3 4 2 2 2 3 2" xfId="39938"/>
    <cellStyle name="Normal 4 3 4 2 2 2 4" xfId="39939"/>
    <cellStyle name="Normal 4 3 4 2 2 3" xfId="6981"/>
    <cellStyle name="Normal 4 3 4 2 2 3 2" xfId="39940"/>
    <cellStyle name="Normal 4 3 4 2 2 4" xfId="12763"/>
    <cellStyle name="Normal 4 3 4 2 2 4 2" xfId="39941"/>
    <cellStyle name="Normal 4 3 4 2 2 5" xfId="18546"/>
    <cellStyle name="Normal 4 3 4 2 2 5 2" xfId="39942"/>
    <cellStyle name="Normal 4 3 4 2 2 6" xfId="39943"/>
    <cellStyle name="Normal 4 3 4 2 3" xfId="5278"/>
    <cellStyle name="Normal 4 3 4 2 3 2" xfId="13952"/>
    <cellStyle name="Normal 4 3 4 2 3 2 2" xfId="39944"/>
    <cellStyle name="Normal 4 3 4 2 3 3" xfId="19735"/>
    <cellStyle name="Normal 4 3 4 2 3 3 2" xfId="39945"/>
    <cellStyle name="Normal 4 3 4 2 3 4" xfId="39946"/>
    <cellStyle name="Normal 4 3 4 2 4" xfId="8170"/>
    <cellStyle name="Normal 4 3 4 2 4 2" xfId="39947"/>
    <cellStyle name="Normal 4 3 4 2 5" xfId="4089"/>
    <cellStyle name="Normal 4 3 4 2 5 2" xfId="39948"/>
    <cellStyle name="Normal 4 3 4 2 6" xfId="11061"/>
    <cellStyle name="Normal 4 3 4 2 6 2" xfId="39949"/>
    <cellStyle name="Normal 4 3 4 2 7" xfId="16844"/>
    <cellStyle name="Normal 4 3 4 2 7 2" xfId="39950"/>
    <cellStyle name="Normal 4 3 4 2 8" xfId="39951"/>
    <cellStyle name="Normal 4 3 4 3" xfId="1173"/>
    <cellStyle name="Normal 4 3 4 3 2" xfId="2877"/>
    <cellStyle name="Normal 4 3 4 3 2 2" xfId="10363"/>
    <cellStyle name="Normal 4 3 4 3 2 2 2" xfId="16145"/>
    <cellStyle name="Normal 4 3 4 3 2 2 2 2" xfId="39952"/>
    <cellStyle name="Normal 4 3 4 3 2 2 3" xfId="21928"/>
    <cellStyle name="Normal 4 3 4 3 2 2 3 2" xfId="39953"/>
    <cellStyle name="Normal 4 3 4 3 2 2 4" xfId="39954"/>
    <cellStyle name="Normal 4 3 4 3 2 3" xfId="7472"/>
    <cellStyle name="Normal 4 3 4 3 2 3 2" xfId="39955"/>
    <cellStyle name="Normal 4 3 4 3 2 4" xfId="13254"/>
    <cellStyle name="Normal 4 3 4 3 2 4 2" xfId="39956"/>
    <cellStyle name="Normal 4 3 4 3 2 5" xfId="19037"/>
    <cellStyle name="Normal 4 3 4 3 2 5 2" xfId="39957"/>
    <cellStyle name="Normal 4 3 4 3 2 6" xfId="39958"/>
    <cellStyle name="Normal 4 3 4 3 3" xfId="5769"/>
    <cellStyle name="Normal 4 3 4 3 3 2" xfId="14443"/>
    <cellStyle name="Normal 4 3 4 3 3 2 2" xfId="39959"/>
    <cellStyle name="Normal 4 3 4 3 3 3" xfId="20226"/>
    <cellStyle name="Normal 4 3 4 3 3 3 2" xfId="39960"/>
    <cellStyle name="Normal 4 3 4 3 3 4" xfId="39961"/>
    <cellStyle name="Normal 4 3 4 3 4" xfId="8661"/>
    <cellStyle name="Normal 4 3 4 3 4 2" xfId="39962"/>
    <cellStyle name="Normal 4 3 4 3 5" xfId="4580"/>
    <cellStyle name="Normal 4 3 4 3 5 2" xfId="39963"/>
    <cellStyle name="Normal 4 3 4 3 6" xfId="11552"/>
    <cellStyle name="Normal 4 3 4 3 6 2" xfId="39964"/>
    <cellStyle name="Normal 4 3 4 3 7" xfId="17335"/>
    <cellStyle name="Normal 4 3 4 3 7 2" xfId="39965"/>
    <cellStyle name="Normal 4 3 4 3 8" xfId="39966"/>
    <cellStyle name="Normal 4 3 4 4" xfId="2385"/>
    <cellStyle name="Normal 4 3 4 4 2" xfId="6980"/>
    <cellStyle name="Normal 4 3 4 4 2 2" xfId="15653"/>
    <cellStyle name="Normal 4 3 4 4 2 2 2" xfId="39967"/>
    <cellStyle name="Normal 4 3 4 4 2 3" xfId="21436"/>
    <cellStyle name="Normal 4 3 4 4 2 3 2" xfId="39968"/>
    <cellStyle name="Normal 4 3 4 4 2 4" xfId="39969"/>
    <cellStyle name="Normal 4 3 4 4 3" xfId="9871"/>
    <cellStyle name="Normal 4 3 4 4 3 2" xfId="39970"/>
    <cellStyle name="Normal 4 3 4 4 4" xfId="4088"/>
    <cellStyle name="Normal 4 3 4 4 4 2" xfId="39971"/>
    <cellStyle name="Normal 4 3 4 4 5" xfId="12762"/>
    <cellStyle name="Normal 4 3 4 4 5 2" xfId="39972"/>
    <cellStyle name="Normal 4 3 4 4 6" xfId="18545"/>
    <cellStyle name="Normal 4 3 4 4 6 2" xfId="39973"/>
    <cellStyle name="Normal 4 3 4 4 7" xfId="39974"/>
    <cellStyle name="Normal 4 3 4 5" xfId="1677"/>
    <cellStyle name="Normal 4 3 4 5 2" xfId="9163"/>
    <cellStyle name="Normal 4 3 4 5 2 2" xfId="14945"/>
    <cellStyle name="Normal 4 3 4 5 2 2 2" xfId="39975"/>
    <cellStyle name="Normal 4 3 4 5 2 3" xfId="20728"/>
    <cellStyle name="Normal 4 3 4 5 2 3 2" xfId="39976"/>
    <cellStyle name="Normal 4 3 4 5 2 4" xfId="39977"/>
    <cellStyle name="Normal 4 3 4 5 3" xfId="6272"/>
    <cellStyle name="Normal 4 3 4 5 3 2" xfId="39978"/>
    <cellStyle name="Normal 4 3 4 5 4" xfId="12054"/>
    <cellStyle name="Normal 4 3 4 5 4 2" xfId="39979"/>
    <cellStyle name="Normal 4 3 4 5 5" xfId="17837"/>
    <cellStyle name="Normal 4 3 4 5 5 2" xfId="39980"/>
    <cellStyle name="Normal 4 3 4 5 6" xfId="39981"/>
    <cellStyle name="Normal 4 3 4 6" xfId="5277"/>
    <cellStyle name="Normal 4 3 4 6 2" xfId="13951"/>
    <cellStyle name="Normal 4 3 4 6 2 2" xfId="39982"/>
    <cellStyle name="Normal 4 3 4 6 3" xfId="19734"/>
    <cellStyle name="Normal 4 3 4 6 3 2" xfId="39983"/>
    <cellStyle name="Normal 4 3 4 6 4" xfId="39984"/>
    <cellStyle name="Normal 4 3 4 7" xfId="8169"/>
    <cellStyle name="Normal 4 3 4 7 2" xfId="39985"/>
    <cellStyle name="Normal 4 3 4 8" xfId="3380"/>
    <cellStyle name="Normal 4 3 4 8 2" xfId="39986"/>
    <cellStyle name="Normal 4 3 4 9" xfId="11060"/>
    <cellStyle name="Normal 4 3 4 9 2" xfId="39987"/>
    <cellStyle name="Normal 4 3 5" xfId="650"/>
    <cellStyle name="Normal 4 3 5 2" xfId="2387"/>
    <cellStyle name="Normal 4 3 5 2 2" xfId="6982"/>
    <cellStyle name="Normal 4 3 5 2 2 2" xfId="15655"/>
    <cellStyle name="Normal 4 3 5 2 2 2 2" xfId="39988"/>
    <cellStyle name="Normal 4 3 5 2 2 3" xfId="21438"/>
    <cellStyle name="Normal 4 3 5 2 2 3 2" xfId="39989"/>
    <cellStyle name="Normal 4 3 5 2 2 4" xfId="39990"/>
    <cellStyle name="Normal 4 3 5 2 3" xfId="9873"/>
    <cellStyle name="Normal 4 3 5 2 3 2" xfId="39991"/>
    <cellStyle name="Normal 4 3 5 2 4" xfId="4090"/>
    <cellStyle name="Normal 4 3 5 2 4 2" xfId="39992"/>
    <cellStyle name="Normal 4 3 5 2 5" xfId="12764"/>
    <cellStyle name="Normal 4 3 5 2 5 2" xfId="39993"/>
    <cellStyle name="Normal 4 3 5 2 6" xfId="18547"/>
    <cellStyle name="Normal 4 3 5 2 6 2" xfId="39994"/>
    <cellStyle name="Normal 4 3 5 2 7" xfId="39995"/>
    <cellStyle name="Normal 4 3 5 3" xfId="1673"/>
    <cellStyle name="Normal 4 3 5 3 2" xfId="9159"/>
    <cellStyle name="Normal 4 3 5 3 2 2" xfId="14941"/>
    <cellStyle name="Normal 4 3 5 3 2 2 2" xfId="39996"/>
    <cellStyle name="Normal 4 3 5 3 2 3" xfId="20724"/>
    <cellStyle name="Normal 4 3 5 3 2 3 2" xfId="39997"/>
    <cellStyle name="Normal 4 3 5 3 2 4" xfId="39998"/>
    <cellStyle name="Normal 4 3 5 3 3" xfId="6268"/>
    <cellStyle name="Normal 4 3 5 3 3 2" xfId="39999"/>
    <cellStyle name="Normal 4 3 5 3 4" xfId="12050"/>
    <cellStyle name="Normal 4 3 5 3 4 2" xfId="40000"/>
    <cellStyle name="Normal 4 3 5 3 5" xfId="17833"/>
    <cellStyle name="Normal 4 3 5 3 5 2" xfId="40001"/>
    <cellStyle name="Normal 4 3 5 3 6" xfId="40002"/>
    <cellStyle name="Normal 4 3 5 4" xfId="5279"/>
    <cellStyle name="Normal 4 3 5 4 2" xfId="13953"/>
    <cellStyle name="Normal 4 3 5 4 2 2" xfId="40003"/>
    <cellStyle name="Normal 4 3 5 4 3" xfId="19736"/>
    <cellStyle name="Normal 4 3 5 4 3 2" xfId="40004"/>
    <cellStyle name="Normal 4 3 5 4 4" xfId="40005"/>
    <cellStyle name="Normal 4 3 5 5" xfId="8171"/>
    <cellStyle name="Normal 4 3 5 5 2" xfId="40006"/>
    <cellStyle name="Normal 4 3 5 6" xfId="3376"/>
    <cellStyle name="Normal 4 3 5 6 2" xfId="40007"/>
    <cellStyle name="Normal 4 3 5 7" xfId="11062"/>
    <cellStyle name="Normal 4 3 5 7 2" xfId="40008"/>
    <cellStyle name="Normal 4 3 5 8" xfId="16845"/>
    <cellStyle name="Normal 4 3 5 8 2" xfId="40009"/>
    <cellStyle name="Normal 4 3 5 9" xfId="40010"/>
    <cellStyle name="Normal 4 3 6" xfId="893"/>
    <cellStyle name="Normal 4 3 6 2" xfId="2599"/>
    <cellStyle name="Normal 4 3 6 2 2" xfId="10085"/>
    <cellStyle name="Normal 4 3 6 2 2 2" xfId="15867"/>
    <cellStyle name="Normal 4 3 6 2 2 2 2" xfId="40011"/>
    <cellStyle name="Normal 4 3 6 2 2 3" xfId="21650"/>
    <cellStyle name="Normal 4 3 6 2 2 3 2" xfId="40012"/>
    <cellStyle name="Normal 4 3 6 2 2 4" xfId="40013"/>
    <cellStyle name="Normal 4 3 6 2 3" xfId="7194"/>
    <cellStyle name="Normal 4 3 6 2 3 2" xfId="40014"/>
    <cellStyle name="Normal 4 3 6 2 4" xfId="12976"/>
    <cellStyle name="Normal 4 3 6 2 4 2" xfId="40015"/>
    <cellStyle name="Normal 4 3 6 2 5" xfId="18759"/>
    <cellStyle name="Normal 4 3 6 2 5 2" xfId="40016"/>
    <cellStyle name="Normal 4 3 6 2 6" xfId="40017"/>
    <cellStyle name="Normal 4 3 6 3" xfId="5491"/>
    <cellStyle name="Normal 4 3 6 3 2" xfId="14165"/>
    <cellStyle name="Normal 4 3 6 3 2 2" xfId="40018"/>
    <cellStyle name="Normal 4 3 6 3 3" xfId="19948"/>
    <cellStyle name="Normal 4 3 6 3 3 2" xfId="40019"/>
    <cellStyle name="Normal 4 3 6 3 4" xfId="40020"/>
    <cellStyle name="Normal 4 3 6 4" xfId="8383"/>
    <cellStyle name="Normal 4 3 6 4 2" xfId="40021"/>
    <cellStyle name="Normal 4 3 6 5" xfId="4302"/>
    <cellStyle name="Normal 4 3 6 5 2" xfId="40022"/>
    <cellStyle name="Normal 4 3 6 6" xfId="11274"/>
    <cellStyle name="Normal 4 3 6 6 2" xfId="40023"/>
    <cellStyle name="Normal 4 3 6 7" xfId="17057"/>
    <cellStyle name="Normal 4 3 6 7 2" xfId="40024"/>
    <cellStyle name="Normal 4 3 6 8" xfId="40025"/>
    <cellStyle name="Normal 4 3 7" xfId="2378"/>
    <cellStyle name="Normal 4 3 7 2" xfId="6973"/>
    <cellStyle name="Normal 4 3 7 2 2" xfId="15646"/>
    <cellStyle name="Normal 4 3 7 2 2 2" xfId="40026"/>
    <cellStyle name="Normal 4 3 7 2 3" xfId="21429"/>
    <cellStyle name="Normal 4 3 7 2 3 2" xfId="40027"/>
    <cellStyle name="Normal 4 3 7 2 4" xfId="40028"/>
    <cellStyle name="Normal 4 3 7 3" xfId="9864"/>
    <cellStyle name="Normal 4 3 7 3 2" xfId="40029"/>
    <cellStyle name="Normal 4 3 7 4" xfId="4081"/>
    <cellStyle name="Normal 4 3 7 4 2" xfId="40030"/>
    <cellStyle name="Normal 4 3 7 5" xfId="12755"/>
    <cellStyle name="Normal 4 3 7 5 2" xfId="40031"/>
    <cellStyle name="Normal 4 3 7 6" xfId="18538"/>
    <cellStyle name="Normal 4 3 7 6 2" xfId="40032"/>
    <cellStyle name="Normal 4 3 7 7" xfId="40033"/>
    <cellStyle name="Normal 4 3 8" xfId="1342"/>
    <cellStyle name="Normal 4 3 8 2" xfId="8828"/>
    <cellStyle name="Normal 4 3 8 2 2" xfId="14610"/>
    <cellStyle name="Normal 4 3 8 2 2 2" xfId="40034"/>
    <cellStyle name="Normal 4 3 8 2 3" xfId="20393"/>
    <cellStyle name="Normal 4 3 8 2 3 2" xfId="40035"/>
    <cellStyle name="Normal 4 3 8 2 4" xfId="40036"/>
    <cellStyle name="Normal 4 3 8 3" xfId="5937"/>
    <cellStyle name="Normal 4 3 8 3 2" xfId="40037"/>
    <cellStyle name="Normal 4 3 8 4" xfId="11719"/>
    <cellStyle name="Normal 4 3 8 4 2" xfId="40038"/>
    <cellStyle name="Normal 4 3 8 5" xfId="17502"/>
    <cellStyle name="Normal 4 3 8 5 2" xfId="40039"/>
    <cellStyle name="Normal 4 3 8 6" xfId="40040"/>
    <cellStyle name="Normal 4 3 9" xfId="5270"/>
    <cellStyle name="Normal 4 3 9 2" xfId="13944"/>
    <cellStyle name="Normal 4 3 9 2 2" xfId="40041"/>
    <cellStyle name="Normal 4 3 9 3" xfId="19727"/>
    <cellStyle name="Normal 4 3 9 3 2" xfId="40042"/>
    <cellStyle name="Normal 4 3 9 4" xfId="40043"/>
    <cellStyle name="Normal 4 4" xfId="651"/>
    <cellStyle name="Normal 4 4 10" xfId="11063"/>
    <cellStyle name="Normal 4 4 10 2" xfId="40044"/>
    <cellStyle name="Normal 4 4 11" xfId="16846"/>
    <cellStyle name="Normal 4 4 11 2" xfId="40045"/>
    <cellStyle name="Normal 4 4 12" xfId="40046"/>
    <cellStyle name="Normal 4 4 2" xfId="652"/>
    <cellStyle name="Normal 4 4 2 10" xfId="16847"/>
    <cellStyle name="Normal 4 4 2 10 2" xfId="40047"/>
    <cellStyle name="Normal 4 4 2 11" xfId="40048"/>
    <cellStyle name="Normal 4 4 2 2" xfId="653"/>
    <cellStyle name="Normal 4 4 2 2 2" xfId="2390"/>
    <cellStyle name="Normal 4 4 2 2 2 2" xfId="9876"/>
    <cellStyle name="Normal 4 4 2 2 2 2 2" xfId="15658"/>
    <cellStyle name="Normal 4 4 2 2 2 2 2 2" xfId="40049"/>
    <cellStyle name="Normal 4 4 2 2 2 2 3" xfId="21441"/>
    <cellStyle name="Normal 4 4 2 2 2 2 3 2" xfId="40050"/>
    <cellStyle name="Normal 4 4 2 2 2 2 4" xfId="40051"/>
    <cellStyle name="Normal 4 4 2 2 2 3" xfId="6985"/>
    <cellStyle name="Normal 4 4 2 2 2 3 2" xfId="40052"/>
    <cellStyle name="Normal 4 4 2 2 2 4" xfId="12767"/>
    <cellStyle name="Normal 4 4 2 2 2 4 2" xfId="40053"/>
    <cellStyle name="Normal 4 4 2 2 2 5" xfId="18550"/>
    <cellStyle name="Normal 4 4 2 2 2 5 2" xfId="40054"/>
    <cellStyle name="Normal 4 4 2 2 2 6" xfId="40055"/>
    <cellStyle name="Normal 4 4 2 2 3" xfId="5282"/>
    <cellStyle name="Normal 4 4 2 2 3 2" xfId="13956"/>
    <cellStyle name="Normal 4 4 2 2 3 2 2" xfId="40056"/>
    <cellStyle name="Normal 4 4 2 2 3 3" xfId="19739"/>
    <cellStyle name="Normal 4 4 2 2 3 3 2" xfId="40057"/>
    <cellStyle name="Normal 4 4 2 2 3 4" xfId="40058"/>
    <cellStyle name="Normal 4 4 2 2 4" xfId="8174"/>
    <cellStyle name="Normal 4 4 2 2 4 2" xfId="40059"/>
    <cellStyle name="Normal 4 4 2 2 5" xfId="4093"/>
    <cellStyle name="Normal 4 4 2 2 5 2" xfId="40060"/>
    <cellStyle name="Normal 4 4 2 2 6" xfId="11065"/>
    <cellStyle name="Normal 4 4 2 2 6 2" xfId="40061"/>
    <cellStyle name="Normal 4 4 2 2 7" xfId="16848"/>
    <cellStyle name="Normal 4 4 2 2 7 2" xfId="40062"/>
    <cellStyle name="Normal 4 4 2 2 8" xfId="40063"/>
    <cellStyle name="Normal 4 4 2 3" xfId="1175"/>
    <cellStyle name="Normal 4 4 2 3 2" xfId="2879"/>
    <cellStyle name="Normal 4 4 2 3 2 2" xfId="10365"/>
    <cellStyle name="Normal 4 4 2 3 2 2 2" xfId="16147"/>
    <cellStyle name="Normal 4 4 2 3 2 2 2 2" xfId="40064"/>
    <cellStyle name="Normal 4 4 2 3 2 2 3" xfId="21930"/>
    <cellStyle name="Normal 4 4 2 3 2 2 3 2" xfId="40065"/>
    <cellStyle name="Normal 4 4 2 3 2 2 4" xfId="40066"/>
    <cellStyle name="Normal 4 4 2 3 2 3" xfId="7474"/>
    <cellStyle name="Normal 4 4 2 3 2 3 2" xfId="40067"/>
    <cellStyle name="Normal 4 4 2 3 2 4" xfId="13256"/>
    <cellStyle name="Normal 4 4 2 3 2 4 2" xfId="40068"/>
    <cellStyle name="Normal 4 4 2 3 2 5" xfId="19039"/>
    <cellStyle name="Normal 4 4 2 3 2 5 2" xfId="40069"/>
    <cellStyle name="Normal 4 4 2 3 2 6" xfId="40070"/>
    <cellStyle name="Normal 4 4 2 3 3" xfId="5771"/>
    <cellStyle name="Normal 4 4 2 3 3 2" xfId="14445"/>
    <cellStyle name="Normal 4 4 2 3 3 2 2" xfId="40071"/>
    <cellStyle name="Normal 4 4 2 3 3 3" xfId="20228"/>
    <cellStyle name="Normal 4 4 2 3 3 3 2" xfId="40072"/>
    <cellStyle name="Normal 4 4 2 3 3 4" xfId="40073"/>
    <cellStyle name="Normal 4 4 2 3 4" xfId="8663"/>
    <cellStyle name="Normal 4 4 2 3 4 2" xfId="40074"/>
    <cellStyle name="Normal 4 4 2 3 5" xfId="4582"/>
    <cellStyle name="Normal 4 4 2 3 5 2" xfId="40075"/>
    <cellStyle name="Normal 4 4 2 3 6" xfId="11554"/>
    <cellStyle name="Normal 4 4 2 3 6 2" xfId="40076"/>
    <cellStyle name="Normal 4 4 2 3 7" xfId="17337"/>
    <cellStyle name="Normal 4 4 2 3 7 2" xfId="40077"/>
    <cellStyle name="Normal 4 4 2 3 8" xfId="40078"/>
    <cellStyle name="Normal 4 4 2 4" xfId="2389"/>
    <cellStyle name="Normal 4 4 2 4 2" xfId="6984"/>
    <cellStyle name="Normal 4 4 2 4 2 2" xfId="15657"/>
    <cellStyle name="Normal 4 4 2 4 2 2 2" xfId="40079"/>
    <cellStyle name="Normal 4 4 2 4 2 3" xfId="21440"/>
    <cellStyle name="Normal 4 4 2 4 2 3 2" xfId="40080"/>
    <cellStyle name="Normal 4 4 2 4 2 4" xfId="40081"/>
    <cellStyle name="Normal 4 4 2 4 3" xfId="9875"/>
    <cellStyle name="Normal 4 4 2 4 3 2" xfId="40082"/>
    <cellStyle name="Normal 4 4 2 4 4" xfId="4092"/>
    <cellStyle name="Normal 4 4 2 4 4 2" xfId="40083"/>
    <cellStyle name="Normal 4 4 2 4 5" xfId="12766"/>
    <cellStyle name="Normal 4 4 2 4 5 2" xfId="40084"/>
    <cellStyle name="Normal 4 4 2 4 6" xfId="18549"/>
    <cellStyle name="Normal 4 4 2 4 6 2" xfId="40085"/>
    <cellStyle name="Normal 4 4 2 4 7" xfId="40086"/>
    <cellStyle name="Normal 4 4 2 5" xfId="1679"/>
    <cellStyle name="Normal 4 4 2 5 2" xfId="9165"/>
    <cellStyle name="Normal 4 4 2 5 2 2" xfId="14947"/>
    <cellStyle name="Normal 4 4 2 5 2 2 2" xfId="40087"/>
    <cellStyle name="Normal 4 4 2 5 2 3" xfId="20730"/>
    <cellStyle name="Normal 4 4 2 5 2 3 2" xfId="40088"/>
    <cellStyle name="Normal 4 4 2 5 2 4" xfId="40089"/>
    <cellStyle name="Normal 4 4 2 5 3" xfId="6274"/>
    <cellStyle name="Normal 4 4 2 5 3 2" xfId="40090"/>
    <cellStyle name="Normal 4 4 2 5 4" xfId="12056"/>
    <cellStyle name="Normal 4 4 2 5 4 2" xfId="40091"/>
    <cellStyle name="Normal 4 4 2 5 5" xfId="17839"/>
    <cellStyle name="Normal 4 4 2 5 5 2" xfId="40092"/>
    <cellStyle name="Normal 4 4 2 5 6" xfId="40093"/>
    <cellStyle name="Normal 4 4 2 6" xfId="5281"/>
    <cellStyle name="Normal 4 4 2 6 2" xfId="13955"/>
    <cellStyle name="Normal 4 4 2 6 2 2" xfId="40094"/>
    <cellStyle name="Normal 4 4 2 6 3" xfId="19738"/>
    <cellStyle name="Normal 4 4 2 6 3 2" xfId="40095"/>
    <cellStyle name="Normal 4 4 2 6 4" xfId="40096"/>
    <cellStyle name="Normal 4 4 2 7" xfId="8173"/>
    <cellStyle name="Normal 4 4 2 7 2" xfId="40097"/>
    <cellStyle name="Normal 4 4 2 8" xfId="3382"/>
    <cellStyle name="Normal 4 4 2 8 2" xfId="40098"/>
    <cellStyle name="Normal 4 4 2 9" xfId="11064"/>
    <cellStyle name="Normal 4 4 2 9 2" xfId="40099"/>
    <cellStyle name="Normal 4 4 3" xfId="654"/>
    <cellStyle name="Normal 4 4 3 2" xfId="2391"/>
    <cellStyle name="Normal 4 4 3 2 2" xfId="6986"/>
    <cellStyle name="Normal 4 4 3 2 2 2" xfId="15659"/>
    <cellStyle name="Normal 4 4 3 2 2 2 2" xfId="40100"/>
    <cellStyle name="Normal 4 4 3 2 2 3" xfId="21442"/>
    <cellStyle name="Normal 4 4 3 2 2 3 2" xfId="40101"/>
    <cellStyle name="Normal 4 4 3 2 2 4" xfId="40102"/>
    <cellStyle name="Normal 4 4 3 2 3" xfId="9877"/>
    <cellStyle name="Normal 4 4 3 2 3 2" xfId="40103"/>
    <cellStyle name="Normal 4 4 3 2 4" xfId="4094"/>
    <cellStyle name="Normal 4 4 3 2 4 2" xfId="40104"/>
    <cellStyle name="Normal 4 4 3 2 5" xfId="12768"/>
    <cellStyle name="Normal 4 4 3 2 5 2" xfId="40105"/>
    <cellStyle name="Normal 4 4 3 2 6" xfId="18551"/>
    <cellStyle name="Normal 4 4 3 2 6 2" xfId="40106"/>
    <cellStyle name="Normal 4 4 3 2 7" xfId="40107"/>
    <cellStyle name="Normal 4 4 3 3" xfId="1678"/>
    <cellStyle name="Normal 4 4 3 3 2" xfId="9164"/>
    <cellStyle name="Normal 4 4 3 3 2 2" xfId="14946"/>
    <cellStyle name="Normal 4 4 3 3 2 2 2" xfId="40108"/>
    <cellStyle name="Normal 4 4 3 3 2 3" xfId="20729"/>
    <cellStyle name="Normal 4 4 3 3 2 3 2" xfId="40109"/>
    <cellStyle name="Normal 4 4 3 3 2 4" xfId="40110"/>
    <cellStyle name="Normal 4 4 3 3 3" xfId="6273"/>
    <cellStyle name="Normal 4 4 3 3 3 2" xfId="40111"/>
    <cellStyle name="Normal 4 4 3 3 4" xfId="12055"/>
    <cellStyle name="Normal 4 4 3 3 4 2" xfId="40112"/>
    <cellStyle name="Normal 4 4 3 3 5" xfId="17838"/>
    <cellStyle name="Normal 4 4 3 3 5 2" xfId="40113"/>
    <cellStyle name="Normal 4 4 3 3 6" xfId="40114"/>
    <cellStyle name="Normal 4 4 3 4" xfId="5283"/>
    <cellStyle name="Normal 4 4 3 4 2" xfId="13957"/>
    <cellStyle name="Normal 4 4 3 4 2 2" xfId="40115"/>
    <cellStyle name="Normal 4 4 3 4 3" xfId="19740"/>
    <cellStyle name="Normal 4 4 3 4 3 2" xfId="40116"/>
    <cellStyle name="Normal 4 4 3 4 4" xfId="40117"/>
    <cellStyle name="Normal 4 4 3 5" xfId="8175"/>
    <cellStyle name="Normal 4 4 3 5 2" xfId="40118"/>
    <cellStyle name="Normal 4 4 3 6" xfId="3381"/>
    <cellStyle name="Normal 4 4 3 6 2" xfId="40119"/>
    <cellStyle name="Normal 4 4 3 7" xfId="11066"/>
    <cellStyle name="Normal 4 4 3 7 2" xfId="40120"/>
    <cellStyle name="Normal 4 4 3 8" xfId="16849"/>
    <cellStyle name="Normal 4 4 3 8 2" xfId="40121"/>
    <cellStyle name="Normal 4 4 3 9" xfId="40122"/>
    <cellStyle name="Normal 4 4 4" xfId="1174"/>
    <cellStyle name="Normal 4 4 4 2" xfId="2878"/>
    <cellStyle name="Normal 4 4 4 2 2" xfId="10364"/>
    <cellStyle name="Normal 4 4 4 2 2 2" xfId="16146"/>
    <cellStyle name="Normal 4 4 4 2 2 2 2" xfId="40123"/>
    <cellStyle name="Normal 4 4 4 2 2 3" xfId="21929"/>
    <cellStyle name="Normal 4 4 4 2 2 3 2" xfId="40124"/>
    <cellStyle name="Normal 4 4 4 2 2 4" xfId="40125"/>
    <cellStyle name="Normal 4 4 4 2 3" xfId="7473"/>
    <cellStyle name="Normal 4 4 4 2 3 2" xfId="40126"/>
    <cellStyle name="Normal 4 4 4 2 4" xfId="13255"/>
    <cellStyle name="Normal 4 4 4 2 4 2" xfId="40127"/>
    <cellStyle name="Normal 4 4 4 2 5" xfId="19038"/>
    <cellStyle name="Normal 4 4 4 2 5 2" xfId="40128"/>
    <cellStyle name="Normal 4 4 4 2 6" xfId="40129"/>
    <cellStyle name="Normal 4 4 4 3" xfId="5770"/>
    <cellStyle name="Normal 4 4 4 3 2" xfId="14444"/>
    <cellStyle name="Normal 4 4 4 3 2 2" xfId="40130"/>
    <cellStyle name="Normal 4 4 4 3 3" xfId="20227"/>
    <cellStyle name="Normal 4 4 4 3 3 2" xfId="40131"/>
    <cellStyle name="Normal 4 4 4 3 4" xfId="40132"/>
    <cellStyle name="Normal 4 4 4 4" xfId="8662"/>
    <cellStyle name="Normal 4 4 4 4 2" xfId="40133"/>
    <cellStyle name="Normal 4 4 4 5" xfId="4581"/>
    <cellStyle name="Normal 4 4 4 5 2" xfId="40134"/>
    <cellStyle name="Normal 4 4 4 6" xfId="11553"/>
    <cellStyle name="Normal 4 4 4 6 2" xfId="40135"/>
    <cellStyle name="Normal 4 4 4 7" xfId="17336"/>
    <cellStyle name="Normal 4 4 4 7 2" xfId="40136"/>
    <cellStyle name="Normal 4 4 4 8" xfId="40137"/>
    <cellStyle name="Normal 4 4 5" xfId="2388"/>
    <cellStyle name="Normal 4 4 5 2" xfId="6983"/>
    <cellStyle name="Normal 4 4 5 2 2" xfId="15656"/>
    <cellStyle name="Normal 4 4 5 2 2 2" xfId="40138"/>
    <cellStyle name="Normal 4 4 5 2 3" xfId="21439"/>
    <cellStyle name="Normal 4 4 5 2 3 2" xfId="40139"/>
    <cellStyle name="Normal 4 4 5 2 4" xfId="40140"/>
    <cellStyle name="Normal 4 4 5 3" xfId="9874"/>
    <cellStyle name="Normal 4 4 5 3 2" xfId="40141"/>
    <cellStyle name="Normal 4 4 5 4" xfId="4091"/>
    <cellStyle name="Normal 4 4 5 4 2" xfId="40142"/>
    <cellStyle name="Normal 4 4 5 5" xfId="12765"/>
    <cellStyle name="Normal 4 4 5 5 2" xfId="40143"/>
    <cellStyle name="Normal 4 4 5 6" xfId="18548"/>
    <cellStyle name="Normal 4 4 5 6 2" xfId="40144"/>
    <cellStyle name="Normal 4 4 5 7" xfId="40145"/>
    <cellStyle name="Normal 4 4 6" xfId="1339"/>
    <cellStyle name="Normal 4 4 6 2" xfId="8825"/>
    <cellStyle name="Normal 4 4 6 2 2" xfId="14607"/>
    <cellStyle name="Normal 4 4 6 2 2 2" xfId="40146"/>
    <cellStyle name="Normal 4 4 6 2 3" xfId="20390"/>
    <cellStyle name="Normal 4 4 6 2 3 2" xfId="40147"/>
    <cellStyle name="Normal 4 4 6 2 4" xfId="40148"/>
    <cellStyle name="Normal 4 4 6 3" xfId="5934"/>
    <cellStyle name="Normal 4 4 6 3 2" xfId="40149"/>
    <cellStyle name="Normal 4 4 6 4" xfId="11716"/>
    <cellStyle name="Normal 4 4 6 4 2" xfId="40150"/>
    <cellStyle name="Normal 4 4 6 5" xfId="17499"/>
    <cellStyle name="Normal 4 4 6 5 2" xfId="40151"/>
    <cellStyle name="Normal 4 4 6 6" xfId="40152"/>
    <cellStyle name="Normal 4 4 7" xfId="5280"/>
    <cellStyle name="Normal 4 4 7 2" xfId="13954"/>
    <cellStyle name="Normal 4 4 7 2 2" xfId="40153"/>
    <cellStyle name="Normal 4 4 7 3" xfId="19737"/>
    <cellStyle name="Normal 4 4 7 3 2" xfId="40154"/>
    <cellStyle name="Normal 4 4 7 4" xfId="40155"/>
    <cellStyle name="Normal 4 4 8" xfId="8172"/>
    <cellStyle name="Normal 4 4 8 2" xfId="40156"/>
    <cellStyle name="Normal 4 4 9" xfId="3042"/>
    <cellStyle name="Normal 4 4 9 2" xfId="40157"/>
    <cellStyle name="Normal 4 5" xfId="655"/>
    <cellStyle name="Normal 4 5 10" xfId="16850"/>
    <cellStyle name="Normal 4 5 10 2" xfId="40158"/>
    <cellStyle name="Normal 4 5 11" xfId="40159"/>
    <cellStyle name="Normal 4 5 2" xfId="656"/>
    <cellStyle name="Normal 4 5 2 2" xfId="2393"/>
    <cellStyle name="Normal 4 5 2 2 2" xfId="9879"/>
    <cellStyle name="Normal 4 5 2 2 2 2" xfId="15661"/>
    <cellStyle name="Normal 4 5 2 2 2 2 2" xfId="40160"/>
    <cellStyle name="Normal 4 5 2 2 2 3" xfId="21444"/>
    <cellStyle name="Normal 4 5 2 2 2 3 2" xfId="40161"/>
    <cellStyle name="Normal 4 5 2 2 2 4" xfId="40162"/>
    <cellStyle name="Normal 4 5 2 2 3" xfId="6988"/>
    <cellStyle name="Normal 4 5 2 2 3 2" xfId="40163"/>
    <cellStyle name="Normal 4 5 2 2 4" xfId="12770"/>
    <cellStyle name="Normal 4 5 2 2 4 2" xfId="40164"/>
    <cellStyle name="Normal 4 5 2 2 5" xfId="18553"/>
    <cellStyle name="Normal 4 5 2 2 5 2" xfId="40165"/>
    <cellStyle name="Normal 4 5 2 2 6" xfId="40166"/>
    <cellStyle name="Normal 4 5 2 3" xfId="5285"/>
    <cellStyle name="Normal 4 5 2 3 2" xfId="13959"/>
    <cellStyle name="Normal 4 5 2 3 2 2" xfId="40167"/>
    <cellStyle name="Normal 4 5 2 3 3" xfId="19742"/>
    <cellStyle name="Normal 4 5 2 3 3 2" xfId="40168"/>
    <cellStyle name="Normal 4 5 2 3 4" xfId="40169"/>
    <cellStyle name="Normal 4 5 2 4" xfId="8177"/>
    <cellStyle name="Normal 4 5 2 4 2" xfId="40170"/>
    <cellStyle name="Normal 4 5 2 5" xfId="4096"/>
    <cellStyle name="Normal 4 5 2 5 2" xfId="40171"/>
    <cellStyle name="Normal 4 5 2 6" xfId="11068"/>
    <cellStyle name="Normal 4 5 2 6 2" xfId="40172"/>
    <cellStyle name="Normal 4 5 2 7" xfId="16851"/>
    <cellStyle name="Normal 4 5 2 7 2" xfId="40173"/>
    <cellStyle name="Normal 4 5 2 8" xfId="40174"/>
    <cellStyle name="Normal 4 5 3" xfId="1176"/>
    <cellStyle name="Normal 4 5 3 2" xfId="2880"/>
    <cellStyle name="Normal 4 5 3 2 2" xfId="10366"/>
    <cellStyle name="Normal 4 5 3 2 2 2" xfId="16148"/>
    <cellStyle name="Normal 4 5 3 2 2 2 2" xfId="40175"/>
    <cellStyle name="Normal 4 5 3 2 2 3" xfId="21931"/>
    <cellStyle name="Normal 4 5 3 2 2 3 2" xfId="40176"/>
    <cellStyle name="Normal 4 5 3 2 2 4" xfId="40177"/>
    <cellStyle name="Normal 4 5 3 2 3" xfId="7475"/>
    <cellStyle name="Normal 4 5 3 2 3 2" xfId="40178"/>
    <cellStyle name="Normal 4 5 3 2 4" xfId="13257"/>
    <cellStyle name="Normal 4 5 3 2 4 2" xfId="40179"/>
    <cellStyle name="Normal 4 5 3 2 5" xfId="19040"/>
    <cellStyle name="Normal 4 5 3 2 5 2" xfId="40180"/>
    <cellStyle name="Normal 4 5 3 2 6" xfId="40181"/>
    <cellStyle name="Normal 4 5 3 3" xfId="5772"/>
    <cellStyle name="Normal 4 5 3 3 2" xfId="14446"/>
    <cellStyle name="Normal 4 5 3 3 2 2" xfId="40182"/>
    <cellStyle name="Normal 4 5 3 3 3" xfId="20229"/>
    <cellStyle name="Normal 4 5 3 3 3 2" xfId="40183"/>
    <cellStyle name="Normal 4 5 3 3 4" xfId="40184"/>
    <cellStyle name="Normal 4 5 3 4" xfId="8664"/>
    <cellStyle name="Normal 4 5 3 4 2" xfId="40185"/>
    <cellStyle name="Normal 4 5 3 5" xfId="4583"/>
    <cellStyle name="Normal 4 5 3 5 2" xfId="40186"/>
    <cellStyle name="Normal 4 5 3 6" xfId="11555"/>
    <cellStyle name="Normal 4 5 3 6 2" xfId="40187"/>
    <cellStyle name="Normal 4 5 3 7" xfId="17338"/>
    <cellStyle name="Normal 4 5 3 7 2" xfId="40188"/>
    <cellStyle name="Normal 4 5 3 8" xfId="40189"/>
    <cellStyle name="Normal 4 5 4" xfId="2392"/>
    <cellStyle name="Normal 4 5 4 2" xfId="6987"/>
    <cellStyle name="Normal 4 5 4 2 2" xfId="15660"/>
    <cellStyle name="Normal 4 5 4 2 2 2" xfId="40190"/>
    <cellStyle name="Normal 4 5 4 2 3" xfId="21443"/>
    <cellStyle name="Normal 4 5 4 2 3 2" xfId="40191"/>
    <cellStyle name="Normal 4 5 4 2 4" xfId="40192"/>
    <cellStyle name="Normal 4 5 4 3" xfId="9878"/>
    <cellStyle name="Normal 4 5 4 3 2" xfId="40193"/>
    <cellStyle name="Normal 4 5 4 4" xfId="4095"/>
    <cellStyle name="Normal 4 5 4 4 2" xfId="40194"/>
    <cellStyle name="Normal 4 5 4 5" xfId="12769"/>
    <cellStyle name="Normal 4 5 4 5 2" xfId="40195"/>
    <cellStyle name="Normal 4 5 4 6" xfId="18552"/>
    <cellStyle name="Normal 4 5 4 6 2" xfId="40196"/>
    <cellStyle name="Normal 4 5 4 7" xfId="40197"/>
    <cellStyle name="Normal 4 5 5" xfId="1680"/>
    <cellStyle name="Normal 4 5 5 2" xfId="9166"/>
    <cellStyle name="Normal 4 5 5 2 2" xfId="14948"/>
    <cellStyle name="Normal 4 5 5 2 2 2" xfId="40198"/>
    <cellStyle name="Normal 4 5 5 2 3" xfId="20731"/>
    <cellStyle name="Normal 4 5 5 2 3 2" xfId="40199"/>
    <cellStyle name="Normal 4 5 5 2 4" xfId="40200"/>
    <cellStyle name="Normal 4 5 5 3" xfId="6275"/>
    <cellStyle name="Normal 4 5 5 3 2" xfId="40201"/>
    <cellStyle name="Normal 4 5 5 4" xfId="12057"/>
    <cellStyle name="Normal 4 5 5 4 2" xfId="40202"/>
    <cellStyle name="Normal 4 5 5 5" xfId="17840"/>
    <cellStyle name="Normal 4 5 5 5 2" xfId="40203"/>
    <cellStyle name="Normal 4 5 5 6" xfId="40204"/>
    <cellStyle name="Normal 4 5 6" xfId="5284"/>
    <cellStyle name="Normal 4 5 6 2" xfId="13958"/>
    <cellStyle name="Normal 4 5 6 2 2" xfId="40205"/>
    <cellStyle name="Normal 4 5 6 3" xfId="19741"/>
    <cellStyle name="Normal 4 5 6 3 2" xfId="40206"/>
    <cellStyle name="Normal 4 5 6 4" xfId="40207"/>
    <cellStyle name="Normal 4 5 7" xfId="8176"/>
    <cellStyle name="Normal 4 5 7 2" xfId="40208"/>
    <cellStyle name="Normal 4 5 8" xfId="3383"/>
    <cellStyle name="Normal 4 5 8 2" xfId="40209"/>
    <cellStyle name="Normal 4 5 9" xfId="11067"/>
    <cellStyle name="Normal 4 5 9 2" xfId="40210"/>
    <cellStyle name="Normal 4 6" xfId="657"/>
    <cellStyle name="Normal 4 6 10" xfId="16852"/>
    <cellStyle name="Normal 4 6 10 2" xfId="40211"/>
    <cellStyle name="Normal 4 6 11" xfId="40212"/>
    <cellStyle name="Normal 4 6 2" xfId="658"/>
    <cellStyle name="Normal 4 6 2 2" xfId="2395"/>
    <cellStyle name="Normal 4 6 2 2 2" xfId="9881"/>
    <cellStyle name="Normal 4 6 2 2 2 2" xfId="15663"/>
    <cellStyle name="Normal 4 6 2 2 2 2 2" xfId="40213"/>
    <cellStyle name="Normal 4 6 2 2 2 3" xfId="21446"/>
    <cellStyle name="Normal 4 6 2 2 2 3 2" xfId="40214"/>
    <cellStyle name="Normal 4 6 2 2 2 4" xfId="40215"/>
    <cellStyle name="Normal 4 6 2 2 3" xfId="6990"/>
    <cellStyle name="Normal 4 6 2 2 3 2" xfId="40216"/>
    <cellStyle name="Normal 4 6 2 2 4" xfId="12772"/>
    <cellStyle name="Normal 4 6 2 2 4 2" xfId="40217"/>
    <cellStyle name="Normal 4 6 2 2 5" xfId="18555"/>
    <cellStyle name="Normal 4 6 2 2 5 2" xfId="40218"/>
    <cellStyle name="Normal 4 6 2 2 6" xfId="40219"/>
    <cellStyle name="Normal 4 6 2 3" xfId="5287"/>
    <cellStyle name="Normal 4 6 2 3 2" xfId="13961"/>
    <cellStyle name="Normal 4 6 2 3 2 2" xfId="40220"/>
    <cellStyle name="Normal 4 6 2 3 3" xfId="19744"/>
    <cellStyle name="Normal 4 6 2 3 3 2" xfId="40221"/>
    <cellStyle name="Normal 4 6 2 3 4" xfId="40222"/>
    <cellStyle name="Normal 4 6 2 4" xfId="8179"/>
    <cellStyle name="Normal 4 6 2 4 2" xfId="40223"/>
    <cellStyle name="Normal 4 6 2 5" xfId="4098"/>
    <cellStyle name="Normal 4 6 2 5 2" xfId="40224"/>
    <cellStyle name="Normal 4 6 2 6" xfId="11070"/>
    <cellStyle name="Normal 4 6 2 6 2" xfId="40225"/>
    <cellStyle name="Normal 4 6 2 7" xfId="16853"/>
    <cellStyle name="Normal 4 6 2 7 2" xfId="40226"/>
    <cellStyle name="Normal 4 6 2 8" xfId="40227"/>
    <cellStyle name="Normal 4 6 3" xfId="1177"/>
    <cellStyle name="Normal 4 6 3 2" xfId="2881"/>
    <cellStyle name="Normal 4 6 3 2 2" xfId="10367"/>
    <cellStyle name="Normal 4 6 3 2 2 2" xfId="16149"/>
    <cellStyle name="Normal 4 6 3 2 2 2 2" xfId="40228"/>
    <cellStyle name="Normal 4 6 3 2 2 3" xfId="21932"/>
    <cellStyle name="Normal 4 6 3 2 2 3 2" xfId="40229"/>
    <cellStyle name="Normal 4 6 3 2 2 4" xfId="40230"/>
    <cellStyle name="Normal 4 6 3 2 3" xfId="7476"/>
    <cellStyle name="Normal 4 6 3 2 3 2" xfId="40231"/>
    <cellStyle name="Normal 4 6 3 2 4" xfId="13258"/>
    <cellStyle name="Normal 4 6 3 2 4 2" xfId="40232"/>
    <cellStyle name="Normal 4 6 3 2 5" xfId="19041"/>
    <cellStyle name="Normal 4 6 3 2 5 2" xfId="40233"/>
    <cellStyle name="Normal 4 6 3 2 6" xfId="40234"/>
    <cellStyle name="Normal 4 6 3 3" xfId="5773"/>
    <cellStyle name="Normal 4 6 3 3 2" xfId="14447"/>
    <cellStyle name="Normal 4 6 3 3 2 2" xfId="40235"/>
    <cellStyle name="Normal 4 6 3 3 3" xfId="20230"/>
    <cellStyle name="Normal 4 6 3 3 3 2" xfId="40236"/>
    <cellStyle name="Normal 4 6 3 3 4" xfId="40237"/>
    <cellStyle name="Normal 4 6 3 4" xfId="8665"/>
    <cellStyle name="Normal 4 6 3 4 2" xfId="40238"/>
    <cellStyle name="Normal 4 6 3 5" xfId="4584"/>
    <cellStyle name="Normal 4 6 3 5 2" xfId="40239"/>
    <cellStyle name="Normal 4 6 3 6" xfId="11556"/>
    <cellStyle name="Normal 4 6 3 6 2" xfId="40240"/>
    <cellStyle name="Normal 4 6 3 7" xfId="17339"/>
    <cellStyle name="Normal 4 6 3 7 2" xfId="40241"/>
    <cellStyle name="Normal 4 6 3 8" xfId="40242"/>
    <cellStyle name="Normal 4 6 4" xfId="2394"/>
    <cellStyle name="Normal 4 6 4 2" xfId="6989"/>
    <cellStyle name="Normal 4 6 4 2 2" xfId="15662"/>
    <cellStyle name="Normal 4 6 4 2 2 2" xfId="40243"/>
    <cellStyle name="Normal 4 6 4 2 3" xfId="21445"/>
    <cellStyle name="Normal 4 6 4 2 3 2" xfId="40244"/>
    <cellStyle name="Normal 4 6 4 2 4" xfId="40245"/>
    <cellStyle name="Normal 4 6 4 3" xfId="9880"/>
    <cellStyle name="Normal 4 6 4 3 2" xfId="40246"/>
    <cellStyle name="Normal 4 6 4 4" xfId="4097"/>
    <cellStyle name="Normal 4 6 4 4 2" xfId="40247"/>
    <cellStyle name="Normal 4 6 4 5" xfId="12771"/>
    <cellStyle name="Normal 4 6 4 5 2" xfId="40248"/>
    <cellStyle name="Normal 4 6 4 6" xfId="18554"/>
    <cellStyle name="Normal 4 6 4 6 2" xfId="40249"/>
    <cellStyle name="Normal 4 6 4 7" xfId="40250"/>
    <cellStyle name="Normal 4 6 5" xfId="1681"/>
    <cellStyle name="Normal 4 6 5 2" xfId="9167"/>
    <cellStyle name="Normal 4 6 5 2 2" xfId="14949"/>
    <cellStyle name="Normal 4 6 5 2 2 2" xfId="40251"/>
    <cellStyle name="Normal 4 6 5 2 3" xfId="20732"/>
    <cellStyle name="Normal 4 6 5 2 3 2" xfId="40252"/>
    <cellStyle name="Normal 4 6 5 2 4" xfId="40253"/>
    <cellStyle name="Normal 4 6 5 3" xfId="6276"/>
    <cellStyle name="Normal 4 6 5 3 2" xfId="40254"/>
    <cellStyle name="Normal 4 6 5 4" xfId="12058"/>
    <cellStyle name="Normal 4 6 5 4 2" xfId="40255"/>
    <cellStyle name="Normal 4 6 5 5" xfId="17841"/>
    <cellStyle name="Normal 4 6 5 5 2" xfId="40256"/>
    <cellStyle name="Normal 4 6 5 6" xfId="40257"/>
    <cellStyle name="Normal 4 6 6" xfId="5286"/>
    <cellStyle name="Normal 4 6 6 2" xfId="13960"/>
    <cellStyle name="Normal 4 6 6 2 2" xfId="40258"/>
    <cellStyle name="Normal 4 6 6 3" xfId="19743"/>
    <cellStyle name="Normal 4 6 6 3 2" xfId="40259"/>
    <cellStyle name="Normal 4 6 6 4" xfId="40260"/>
    <cellStyle name="Normal 4 6 7" xfId="8178"/>
    <cellStyle name="Normal 4 6 7 2" xfId="40261"/>
    <cellStyle name="Normal 4 6 8" xfId="3384"/>
    <cellStyle name="Normal 4 6 8 2" xfId="40262"/>
    <cellStyle name="Normal 4 6 9" xfId="11069"/>
    <cellStyle name="Normal 4 6 9 2" xfId="40263"/>
    <cellStyle name="Normal 4 7" xfId="659"/>
    <cellStyle name="Normal 4 7 2" xfId="2396"/>
    <cellStyle name="Normal 4 7 2 2" xfId="6991"/>
    <cellStyle name="Normal 4 7 2 2 2" xfId="15664"/>
    <cellStyle name="Normal 4 7 2 2 2 2" xfId="40264"/>
    <cellStyle name="Normal 4 7 2 2 3" xfId="21447"/>
    <cellStyle name="Normal 4 7 2 2 3 2" xfId="40265"/>
    <cellStyle name="Normal 4 7 2 2 4" xfId="40266"/>
    <cellStyle name="Normal 4 7 2 3" xfId="9882"/>
    <cellStyle name="Normal 4 7 2 3 2" xfId="40267"/>
    <cellStyle name="Normal 4 7 2 4" xfId="4099"/>
    <cellStyle name="Normal 4 7 2 4 2" xfId="40268"/>
    <cellStyle name="Normal 4 7 2 5" xfId="12773"/>
    <cellStyle name="Normal 4 7 2 5 2" xfId="40269"/>
    <cellStyle name="Normal 4 7 2 6" xfId="18556"/>
    <cellStyle name="Normal 4 7 2 6 2" xfId="40270"/>
    <cellStyle name="Normal 4 7 2 7" xfId="40271"/>
    <cellStyle name="Normal 4 7 3" xfId="1662"/>
    <cellStyle name="Normal 4 7 3 2" xfId="9148"/>
    <cellStyle name="Normal 4 7 3 2 2" xfId="14930"/>
    <cellStyle name="Normal 4 7 3 2 2 2" xfId="40272"/>
    <cellStyle name="Normal 4 7 3 2 3" xfId="20713"/>
    <cellStyle name="Normal 4 7 3 2 3 2" xfId="40273"/>
    <cellStyle name="Normal 4 7 3 2 4" xfId="40274"/>
    <cellStyle name="Normal 4 7 3 3" xfId="6257"/>
    <cellStyle name="Normal 4 7 3 3 2" xfId="40275"/>
    <cellStyle name="Normal 4 7 3 4" xfId="12039"/>
    <cellStyle name="Normal 4 7 3 4 2" xfId="40276"/>
    <cellStyle name="Normal 4 7 3 5" xfId="17822"/>
    <cellStyle name="Normal 4 7 3 5 2" xfId="40277"/>
    <cellStyle name="Normal 4 7 3 6" xfId="40278"/>
    <cellStyle name="Normal 4 7 4" xfId="5288"/>
    <cellStyle name="Normal 4 7 4 2" xfId="13962"/>
    <cellStyle name="Normal 4 7 4 2 2" xfId="40279"/>
    <cellStyle name="Normal 4 7 4 3" xfId="19745"/>
    <cellStyle name="Normal 4 7 4 3 2" xfId="40280"/>
    <cellStyle name="Normal 4 7 4 4" xfId="40281"/>
    <cellStyle name="Normal 4 7 5" xfId="8180"/>
    <cellStyle name="Normal 4 7 5 2" xfId="40282"/>
    <cellStyle name="Normal 4 7 6" xfId="3365"/>
    <cellStyle name="Normal 4 7 6 2" xfId="40283"/>
    <cellStyle name="Normal 4 7 7" xfId="11071"/>
    <cellStyle name="Normal 4 7 7 2" xfId="40284"/>
    <cellStyle name="Normal 4 7 8" xfId="16854"/>
    <cellStyle name="Normal 4 7 8 2" xfId="40285"/>
    <cellStyle name="Normal 4 7 9" xfId="40286"/>
    <cellStyle name="Normal 4 8" xfId="855"/>
    <cellStyle name="Normal 4 8 2" xfId="2561"/>
    <cellStyle name="Normal 4 8 2 2" xfId="10047"/>
    <cellStyle name="Normal 4 8 2 2 2" xfId="15829"/>
    <cellStyle name="Normal 4 8 2 2 2 2" xfId="40287"/>
    <cellStyle name="Normal 4 8 2 2 3" xfId="21612"/>
    <cellStyle name="Normal 4 8 2 2 3 2" xfId="40288"/>
    <cellStyle name="Normal 4 8 2 2 4" xfId="40289"/>
    <cellStyle name="Normal 4 8 2 3" xfId="7156"/>
    <cellStyle name="Normal 4 8 2 3 2" xfId="40290"/>
    <cellStyle name="Normal 4 8 2 4" xfId="12938"/>
    <cellStyle name="Normal 4 8 2 4 2" xfId="40291"/>
    <cellStyle name="Normal 4 8 2 5" xfId="18721"/>
    <cellStyle name="Normal 4 8 2 5 2" xfId="40292"/>
    <cellStyle name="Normal 4 8 2 6" xfId="40293"/>
    <cellStyle name="Normal 4 8 3" xfId="5453"/>
    <cellStyle name="Normal 4 8 3 2" xfId="14127"/>
    <cellStyle name="Normal 4 8 3 2 2" xfId="40294"/>
    <cellStyle name="Normal 4 8 3 3" xfId="19910"/>
    <cellStyle name="Normal 4 8 3 3 2" xfId="40295"/>
    <cellStyle name="Normal 4 8 3 4" xfId="40296"/>
    <cellStyle name="Normal 4 8 4" xfId="8345"/>
    <cellStyle name="Normal 4 8 4 2" xfId="40297"/>
    <cellStyle name="Normal 4 8 5" xfId="4264"/>
    <cellStyle name="Normal 4 8 5 2" xfId="40298"/>
    <cellStyle name="Normal 4 8 6" xfId="11236"/>
    <cellStyle name="Normal 4 8 6 2" xfId="40299"/>
    <cellStyle name="Normal 4 8 7" xfId="17019"/>
    <cellStyle name="Normal 4 8 7 2" xfId="40300"/>
    <cellStyle name="Normal 4 8 8" xfId="40301"/>
    <cellStyle name="Normal 4 9" xfId="2357"/>
    <cellStyle name="Normal 4 9 2" xfId="6952"/>
    <cellStyle name="Normal 4 9 2 2" xfId="15625"/>
    <cellStyle name="Normal 4 9 2 2 2" xfId="40302"/>
    <cellStyle name="Normal 4 9 2 3" xfId="21408"/>
    <cellStyle name="Normal 4 9 2 3 2" xfId="40303"/>
    <cellStyle name="Normal 4 9 2 4" xfId="40304"/>
    <cellStyle name="Normal 4 9 3" xfId="9843"/>
    <cellStyle name="Normal 4 9 3 2" xfId="40305"/>
    <cellStyle name="Normal 4 9 4" xfId="4060"/>
    <cellStyle name="Normal 4 9 4 2" xfId="40306"/>
    <cellStyle name="Normal 4 9 5" xfId="12734"/>
    <cellStyle name="Normal 4 9 5 2" xfId="40307"/>
    <cellStyle name="Normal 4 9 6" xfId="18517"/>
    <cellStyle name="Normal 4 9 6 2" xfId="40308"/>
    <cellStyle name="Normal 4 9 7" xfId="40309"/>
    <cellStyle name="Normal 5" xfId="660"/>
    <cellStyle name="Normal 5 10" xfId="8181"/>
    <cellStyle name="Normal 5 10 2" xfId="40310"/>
    <cellStyle name="Normal 5 11" xfId="3057"/>
    <cellStyle name="Normal 5 11 2" xfId="40311"/>
    <cellStyle name="Normal 5 12" xfId="11072"/>
    <cellStyle name="Normal 5 12 2" xfId="40312"/>
    <cellStyle name="Normal 5 13" xfId="16855"/>
    <cellStyle name="Normal 5 13 2" xfId="40313"/>
    <cellStyle name="Normal 5 14" xfId="40314"/>
    <cellStyle name="Normal 5 2" xfId="661"/>
    <cellStyle name="Normal 5 2 10" xfId="11073"/>
    <cellStyle name="Normal 5 2 10 2" xfId="40315"/>
    <cellStyle name="Normal 5 2 11" xfId="16856"/>
    <cellStyle name="Normal 5 2 11 2" xfId="40316"/>
    <cellStyle name="Normal 5 2 12" xfId="40317"/>
    <cellStyle name="Normal 5 2 2" xfId="662"/>
    <cellStyle name="Normal 5 2 2 10" xfId="16857"/>
    <cellStyle name="Normal 5 2 2 10 2" xfId="40318"/>
    <cellStyle name="Normal 5 2 2 11" xfId="40319"/>
    <cellStyle name="Normal 5 2 2 2" xfId="663"/>
    <cellStyle name="Normal 5 2 2 2 2" xfId="2400"/>
    <cellStyle name="Normal 5 2 2 2 2 2" xfId="9886"/>
    <cellStyle name="Normal 5 2 2 2 2 2 2" xfId="15668"/>
    <cellStyle name="Normal 5 2 2 2 2 2 2 2" xfId="40320"/>
    <cellStyle name="Normal 5 2 2 2 2 2 3" xfId="21451"/>
    <cellStyle name="Normal 5 2 2 2 2 2 3 2" xfId="40321"/>
    <cellStyle name="Normal 5 2 2 2 2 2 4" xfId="40322"/>
    <cellStyle name="Normal 5 2 2 2 2 3" xfId="6995"/>
    <cellStyle name="Normal 5 2 2 2 2 3 2" xfId="40323"/>
    <cellStyle name="Normal 5 2 2 2 2 4" xfId="12777"/>
    <cellStyle name="Normal 5 2 2 2 2 4 2" xfId="40324"/>
    <cellStyle name="Normal 5 2 2 2 2 5" xfId="18560"/>
    <cellStyle name="Normal 5 2 2 2 2 5 2" xfId="40325"/>
    <cellStyle name="Normal 5 2 2 2 2 6" xfId="40326"/>
    <cellStyle name="Normal 5 2 2 2 3" xfId="5292"/>
    <cellStyle name="Normal 5 2 2 2 3 2" xfId="13966"/>
    <cellStyle name="Normal 5 2 2 2 3 2 2" xfId="40327"/>
    <cellStyle name="Normal 5 2 2 2 3 3" xfId="19749"/>
    <cellStyle name="Normal 5 2 2 2 3 3 2" xfId="40328"/>
    <cellStyle name="Normal 5 2 2 2 3 4" xfId="40329"/>
    <cellStyle name="Normal 5 2 2 2 4" xfId="8184"/>
    <cellStyle name="Normal 5 2 2 2 4 2" xfId="40330"/>
    <cellStyle name="Normal 5 2 2 2 5" xfId="4103"/>
    <cellStyle name="Normal 5 2 2 2 5 2" xfId="40331"/>
    <cellStyle name="Normal 5 2 2 2 6" xfId="11075"/>
    <cellStyle name="Normal 5 2 2 2 6 2" xfId="40332"/>
    <cellStyle name="Normal 5 2 2 2 7" xfId="16858"/>
    <cellStyle name="Normal 5 2 2 2 7 2" xfId="40333"/>
    <cellStyle name="Normal 5 2 2 2 8" xfId="40334"/>
    <cellStyle name="Normal 5 2 2 3" xfId="1180"/>
    <cellStyle name="Normal 5 2 2 3 2" xfId="2884"/>
    <cellStyle name="Normal 5 2 2 3 2 2" xfId="10370"/>
    <cellStyle name="Normal 5 2 2 3 2 2 2" xfId="16152"/>
    <cellStyle name="Normal 5 2 2 3 2 2 2 2" xfId="40335"/>
    <cellStyle name="Normal 5 2 2 3 2 2 3" xfId="21935"/>
    <cellStyle name="Normal 5 2 2 3 2 2 3 2" xfId="40336"/>
    <cellStyle name="Normal 5 2 2 3 2 2 4" xfId="40337"/>
    <cellStyle name="Normal 5 2 2 3 2 3" xfId="7479"/>
    <cellStyle name="Normal 5 2 2 3 2 3 2" xfId="40338"/>
    <cellStyle name="Normal 5 2 2 3 2 4" xfId="13261"/>
    <cellStyle name="Normal 5 2 2 3 2 4 2" xfId="40339"/>
    <cellStyle name="Normal 5 2 2 3 2 5" xfId="19044"/>
    <cellStyle name="Normal 5 2 2 3 2 5 2" xfId="40340"/>
    <cellStyle name="Normal 5 2 2 3 2 6" xfId="40341"/>
    <cellStyle name="Normal 5 2 2 3 3" xfId="5776"/>
    <cellStyle name="Normal 5 2 2 3 3 2" xfId="14450"/>
    <cellStyle name="Normal 5 2 2 3 3 2 2" xfId="40342"/>
    <cellStyle name="Normal 5 2 2 3 3 3" xfId="20233"/>
    <cellStyle name="Normal 5 2 2 3 3 3 2" xfId="40343"/>
    <cellStyle name="Normal 5 2 2 3 3 4" xfId="40344"/>
    <cellStyle name="Normal 5 2 2 3 4" xfId="8668"/>
    <cellStyle name="Normal 5 2 2 3 4 2" xfId="40345"/>
    <cellStyle name="Normal 5 2 2 3 5" xfId="4587"/>
    <cellStyle name="Normal 5 2 2 3 5 2" xfId="40346"/>
    <cellStyle name="Normal 5 2 2 3 6" xfId="11559"/>
    <cellStyle name="Normal 5 2 2 3 6 2" xfId="40347"/>
    <cellStyle name="Normal 5 2 2 3 7" xfId="17342"/>
    <cellStyle name="Normal 5 2 2 3 7 2" xfId="40348"/>
    <cellStyle name="Normal 5 2 2 3 8" xfId="40349"/>
    <cellStyle name="Normal 5 2 2 4" xfId="2399"/>
    <cellStyle name="Normal 5 2 2 4 2" xfId="6994"/>
    <cellStyle name="Normal 5 2 2 4 2 2" xfId="15667"/>
    <cellStyle name="Normal 5 2 2 4 2 2 2" xfId="40350"/>
    <cellStyle name="Normal 5 2 2 4 2 3" xfId="21450"/>
    <cellStyle name="Normal 5 2 2 4 2 3 2" xfId="40351"/>
    <cellStyle name="Normal 5 2 2 4 2 4" xfId="40352"/>
    <cellStyle name="Normal 5 2 2 4 3" xfId="9885"/>
    <cellStyle name="Normal 5 2 2 4 3 2" xfId="40353"/>
    <cellStyle name="Normal 5 2 2 4 4" xfId="4102"/>
    <cellStyle name="Normal 5 2 2 4 4 2" xfId="40354"/>
    <cellStyle name="Normal 5 2 2 4 5" xfId="12776"/>
    <cellStyle name="Normal 5 2 2 4 5 2" xfId="40355"/>
    <cellStyle name="Normal 5 2 2 4 6" xfId="18559"/>
    <cellStyle name="Normal 5 2 2 4 6 2" xfId="40356"/>
    <cellStyle name="Normal 5 2 2 4 7" xfId="40357"/>
    <cellStyle name="Normal 5 2 2 5" xfId="1684"/>
    <cellStyle name="Normal 5 2 2 5 2" xfId="9170"/>
    <cellStyle name="Normal 5 2 2 5 2 2" xfId="14952"/>
    <cellStyle name="Normal 5 2 2 5 2 2 2" xfId="40358"/>
    <cellStyle name="Normal 5 2 2 5 2 3" xfId="20735"/>
    <cellStyle name="Normal 5 2 2 5 2 3 2" xfId="40359"/>
    <cellStyle name="Normal 5 2 2 5 2 4" xfId="40360"/>
    <cellStyle name="Normal 5 2 2 5 3" xfId="6279"/>
    <cellStyle name="Normal 5 2 2 5 3 2" xfId="40361"/>
    <cellStyle name="Normal 5 2 2 5 4" xfId="12061"/>
    <cellStyle name="Normal 5 2 2 5 4 2" xfId="40362"/>
    <cellStyle name="Normal 5 2 2 5 5" xfId="17844"/>
    <cellStyle name="Normal 5 2 2 5 5 2" xfId="40363"/>
    <cellStyle name="Normal 5 2 2 5 6" xfId="40364"/>
    <cellStyle name="Normal 5 2 2 6" xfId="5291"/>
    <cellStyle name="Normal 5 2 2 6 2" xfId="13965"/>
    <cellStyle name="Normal 5 2 2 6 2 2" xfId="40365"/>
    <cellStyle name="Normal 5 2 2 6 3" xfId="19748"/>
    <cellStyle name="Normal 5 2 2 6 3 2" xfId="40366"/>
    <cellStyle name="Normal 5 2 2 6 4" xfId="40367"/>
    <cellStyle name="Normal 5 2 2 7" xfId="8183"/>
    <cellStyle name="Normal 5 2 2 7 2" xfId="40368"/>
    <cellStyle name="Normal 5 2 2 8" xfId="3387"/>
    <cellStyle name="Normal 5 2 2 8 2" xfId="40369"/>
    <cellStyle name="Normal 5 2 2 9" xfId="11074"/>
    <cellStyle name="Normal 5 2 2 9 2" xfId="40370"/>
    <cellStyle name="Normal 5 2 3" xfId="664"/>
    <cellStyle name="Normal 5 2 3 2" xfId="2401"/>
    <cellStyle name="Normal 5 2 3 2 2" xfId="9887"/>
    <cellStyle name="Normal 5 2 3 2 2 2" xfId="15669"/>
    <cellStyle name="Normal 5 2 3 2 2 2 2" xfId="40371"/>
    <cellStyle name="Normal 5 2 3 2 2 3" xfId="21452"/>
    <cellStyle name="Normal 5 2 3 2 2 3 2" xfId="40372"/>
    <cellStyle name="Normal 5 2 3 2 2 4" xfId="40373"/>
    <cellStyle name="Normal 5 2 3 2 3" xfId="6996"/>
    <cellStyle name="Normal 5 2 3 2 3 2" xfId="40374"/>
    <cellStyle name="Normal 5 2 3 2 4" xfId="12778"/>
    <cellStyle name="Normal 5 2 3 2 4 2" xfId="40375"/>
    <cellStyle name="Normal 5 2 3 2 5" xfId="18561"/>
    <cellStyle name="Normal 5 2 3 2 5 2" xfId="40376"/>
    <cellStyle name="Normal 5 2 3 2 6" xfId="40377"/>
    <cellStyle name="Normal 5 2 3 3" xfId="5293"/>
    <cellStyle name="Normal 5 2 3 3 2" xfId="13967"/>
    <cellStyle name="Normal 5 2 3 3 2 2" xfId="40378"/>
    <cellStyle name="Normal 5 2 3 3 3" xfId="19750"/>
    <cellStyle name="Normal 5 2 3 3 3 2" xfId="40379"/>
    <cellStyle name="Normal 5 2 3 3 4" xfId="40380"/>
    <cellStyle name="Normal 5 2 3 4" xfId="8185"/>
    <cellStyle name="Normal 5 2 3 4 2" xfId="40381"/>
    <cellStyle name="Normal 5 2 3 5" xfId="4104"/>
    <cellStyle name="Normal 5 2 3 5 2" xfId="40382"/>
    <cellStyle name="Normal 5 2 3 6" xfId="11076"/>
    <cellStyle name="Normal 5 2 3 6 2" xfId="40383"/>
    <cellStyle name="Normal 5 2 3 7" xfId="16859"/>
    <cellStyle name="Normal 5 2 3 7 2" xfId="40384"/>
    <cellStyle name="Normal 5 2 3 8" xfId="40385"/>
    <cellStyle name="Normal 5 2 4" xfId="1179"/>
    <cellStyle name="Normal 5 2 4 2" xfId="2883"/>
    <cellStyle name="Normal 5 2 4 2 2" xfId="10369"/>
    <cellStyle name="Normal 5 2 4 2 2 2" xfId="16151"/>
    <cellStyle name="Normal 5 2 4 2 2 2 2" xfId="40386"/>
    <cellStyle name="Normal 5 2 4 2 2 3" xfId="21934"/>
    <cellStyle name="Normal 5 2 4 2 2 3 2" xfId="40387"/>
    <cellStyle name="Normal 5 2 4 2 2 4" xfId="40388"/>
    <cellStyle name="Normal 5 2 4 2 3" xfId="7478"/>
    <cellStyle name="Normal 5 2 4 2 3 2" xfId="40389"/>
    <cellStyle name="Normal 5 2 4 2 4" xfId="13260"/>
    <cellStyle name="Normal 5 2 4 2 4 2" xfId="40390"/>
    <cellStyle name="Normal 5 2 4 2 5" xfId="19043"/>
    <cellStyle name="Normal 5 2 4 2 5 2" xfId="40391"/>
    <cellStyle name="Normal 5 2 4 2 6" xfId="40392"/>
    <cellStyle name="Normal 5 2 4 3" xfId="5775"/>
    <cellStyle name="Normal 5 2 4 3 2" xfId="14449"/>
    <cellStyle name="Normal 5 2 4 3 2 2" xfId="40393"/>
    <cellStyle name="Normal 5 2 4 3 3" xfId="20232"/>
    <cellStyle name="Normal 5 2 4 3 3 2" xfId="40394"/>
    <cellStyle name="Normal 5 2 4 3 4" xfId="40395"/>
    <cellStyle name="Normal 5 2 4 4" xfId="8667"/>
    <cellStyle name="Normal 5 2 4 4 2" xfId="40396"/>
    <cellStyle name="Normal 5 2 4 5" xfId="4586"/>
    <cellStyle name="Normal 5 2 4 5 2" xfId="40397"/>
    <cellStyle name="Normal 5 2 4 6" xfId="11558"/>
    <cellStyle name="Normal 5 2 4 6 2" xfId="40398"/>
    <cellStyle name="Normal 5 2 4 7" xfId="17341"/>
    <cellStyle name="Normal 5 2 4 7 2" xfId="40399"/>
    <cellStyle name="Normal 5 2 4 8" xfId="40400"/>
    <cellStyle name="Normal 5 2 5" xfId="2398"/>
    <cellStyle name="Normal 5 2 5 2" xfId="6993"/>
    <cellStyle name="Normal 5 2 5 2 2" xfId="15666"/>
    <cellStyle name="Normal 5 2 5 2 2 2" xfId="40401"/>
    <cellStyle name="Normal 5 2 5 2 3" xfId="21449"/>
    <cellStyle name="Normal 5 2 5 2 3 2" xfId="40402"/>
    <cellStyle name="Normal 5 2 5 2 4" xfId="40403"/>
    <cellStyle name="Normal 5 2 5 3" xfId="9884"/>
    <cellStyle name="Normal 5 2 5 3 2" xfId="40404"/>
    <cellStyle name="Normal 5 2 5 4" xfId="4101"/>
    <cellStyle name="Normal 5 2 5 4 2" xfId="40405"/>
    <cellStyle name="Normal 5 2 5 5" xfId="12775"/>
    <cellStyle name="Normal 5 2 5 5 2" xfId="40406"/>
    <cellStyle name="Normal 5 2 5 6" xfId="18558"/>
    <cellStyle name="Normal 5 2 5 6 2" xfId="40407"/>
    <cellStyle name="Normal 5 2 5 7" xfId="40408"/>
    <cellStyle name="Normal 5 2 6" xfId="1683"/>
    <cellStyle name="Normal 5 2 6 2" xfId="9169"/>
    <cellStyle name="Normal 5 2 6 2 2" xfId="14951"/>
    <cellStyle name="Normal 5 2 6 2 2 2" xfId="40409"/>
    <cellStyle name="Normal 5 2 6 2 3" xfId="20734"/>
    <cellStyle name="Normal 5 2 6 2 3 2" xfId="40410"/>
    <cellStyle name="Normal 5 2 6 2 4" xfId="40411"/>
    <cellStyle name="Normal 5 2 6 3" xfId="6278"/>
    <cellStyle name="Normal 5 2 6 3 2" xfId="40412"/>
    <cellStyle name="Normal 5 2 6 4" xfId="12060"/>
    <cellStyle name="Normal 5 2 6 4 2" xfId="40413"/>
    <cellStyle name="Normal 5 2 6 5" xfId="17843"/>
    <cellStyle name="Normal 5 2 6 5 2" xfId="40414"/>
    <cellStyle name="Normal 5 2 6 6" xfId="40415"/>
    <cellStyle name="Normal 5 2 7" xfId="5290"/>
    <cellStyle name="Normal 5 2 7 2" xfId="13964"/>
    <cellStyle name="Normal 5 2 7 2 2" xfId="40416"/>
    <cellStyle name="Normal 5 2 7 3" xfId="19747"/>
    <cellStyle name="Normal 5 2 7 3 2" xfId="40417"/>
    <cellStyle name="Normal 5 2 7 4" xfId="40418"/>
    <cellStyle name="Normal 5 2 8" xfId="8182"/>
    <cellStyle name="Normal 5 2 8 2" xfId="40419"/>
    <cellStyle name="Normal 5 2 9" xfId="3386"/>
    <cellStyle name="Normal 5 2 9 2" xfId="40420"/>
    <cellStyle name="Normal 5 3" xfId="665"/>
    <cellStyle name="Normal 5 3 10" xfId="16860"/>
    <cellStyle name="Normal 5 3 10 2" xfId="40421"/>
    <cellStyle name="Normal 5 3 11" xfId="40422"/>
    <cellStyle name="Normal 5 3 2" xfId="666"/>
    <cellStyle name="Normal 5 3 2 2" xfId="2403"/>
    <cellStyle name="Normal 5 3 2 2 2" xfId="9889"/>
    <cellStyle name="Normal 5 3 2 2 2 2" xfId="15671"/>
    <cellStyle name="Normal 5 3 2 2 2 2 2" xfId="40423"/>
    <cellStyle name="Normal 5 3 2 2 2 3" xfId="21454"/>
    <cellStyle name="Normal 5 3 2 2 2 3 2" xfId="40424"/>
    <cellStyle name="Normal 5 3 2 2 2 4" xfId="40425"/>
    <cellStyle name="Normal 5 3 2 2 3" xfId="6998"/>
    <cellStyle name="Normal 5 3 2 2 3 2" xfId="40426"/>
    <cellStyle name="Normal 5 3 2 2 4" xfId="12780"/>
    <cellStyle name="Normal 5 3 2 2 4 2" xfId="40427"/>
    <cellStyle name="Normal 5 3 2 2 5" xfId="18563"/>
    <cellStyle name="Normal 5 3 2 2 5 2" xfId="40428"/>
    <cellStyle name="Normal 5 3 2 2 6" xfId="40429"/>
    <cellStyle name="Normal 5 3 2 3" xfId="5295"/>
    <cellStyle name="Normal 5 3 2 3 2" xfId="13969"/>
    <cellStyle name="Normal 5 3 2 3 2 2" xfId="40430"/>
    <cellStyle name="Normal 5 3 2 3 3" xfId="19752"/>
    <cellStyle name="Normal 5 3 2 3 3 2" xfId="40431"/>
    <cellStyle name="Normal 5 3 2 3 4" xfId="40432"/>
    <cellStyle name="Normal 5 3 2 4" xfId="8187"/>
    <cellStyle name="Normal 5 3 2 4 2" xfId="40433"/>
    <cellStyle name="Normal 5 3 2 5" xfId="4106"/>
    <cellStyle name="Normal 5 3 2 5 2" xfId="40434"/>
    <cellStyle name="Normal 5 3 2 6" xfId="11078"/>
    <cellStyle name="Normal 5 3 2 6 2" xfId="40435"/>
    <cellStyle name="Normal 5 3 2 7" xfId="16861"/>
    <cellStyle name="Normal 5 3 2 7 2" xfId="40436"/>
    <cellStyle name="Normal 5 3 2 8" xfId="40437"/>
    <cellStyle name="Normal 5 3 3" xfId="1181"/>
    <cellStyle name="Normal 5 3 3 2" xfId="2885"/>
    <cellStyle name="Normal 5 3 3 2 2" xfId="10371"/>
    <cellStyle name="Normal 5 3 3 2 2 2" xfId="16153"/>
    <cellStyle name="Normal 5 3 3 2 2 2 2" xfId="40438"/>
    <cellStyle name="Normal 5 3 3 2 2 3" xfId="21936"/>
    <cellStyle name="Normal 5 3 3 2 2 3 2" xfId="40439"/>
    <cellStyle name="Normal 5 3 3 2 2 4" xfId="40440"/>
    <cellStyle name="Normal 5 3 3 2 3" xfId="7480"/>
    <cellStyle name="Normal 5 3 3 2 3 2" xfId="40441"/>
    <cellStyle name="Normal 5 3 3 2 4" xfId="13262"/>
    <cellStyle name="Normal 5 3 3 2 4 2" xfId="40442"/>
    <cellStyle name="Normal 5 3 3 2 5" xfId="19045"/>
    <cellStyle name="Normal 5 3 3 2 5 2" xfId="40443"/>
    <cellStyle name="Normal 5 3 3 2 6" xfId="40444"/>
    <cellStyle name="Normal 5 3 3 3" xfId="5777"/>
    <cellStyle name="Normal 5 3 3 3 2" xfId="14451"/>
    <cellStyle name="Normal 5 3 3 3 2 2" xfId="40445"/>
    <cellStyle name="Normal 5 3 3 3 3" xfId="20234"/>
    <cellStyle name="Normal 5 3 3 3 3 2" xfId="40446"/>
    <cellStyle name="Normal 5 3 3 3 4" xfId="40447"/>
    <cellStyle name="Normal 5 3 3 4" xfId="8669"/>
    <cellStyle name="Normal 5 3 3 4 2" xfId="40448"/>
    <cellStyle name="Normal 5 3 3 5" xfId="4588"/>
    <cellStyle name="Normal 5 3 3 5 2" xfId="40449"/>
    <cellStyle name="Normal 5 3 3 6" xfId="11560"/>
    <cellStyle name="Normal 5 3 3 6 2" xfId="40450"/>
    <cellStyle name="Normal 5 3 3 7" xfId="17343"/>
    <cellStyle name="Normal 5 3 3 7 2" xfId="40451"/>
    <cellStyle name="Normal 5 3 3 8" xfId="40452"/>
    <cellStyle name="Normal 5 3 4" xfId="2402"/>
    <cellStyle name="Normal 5 3 4 2" xfId="6997"/>
    <cellStyle name="Normal 5 3 4 2 2" xfId="15670"/>
    <cellStyle name="Normal 5 3 4 2 2 2" xfId="40453"/>
    <cellStyle name="Normal 5 3 4 2 3" xfId="21453"/>
    <cellStyle name="Normal 5 3 4 2 3 2" xfId="40454"/>
    <cellStyle name="Normal 5 3 4 2 4" xfId="40455"/>
    <cellStyle name="Normal 5 3 4 3" xfId="9888"/>
    <cellStyle name="Normal 5 3 4 3 2" xfId="40456"/>
    <cellStyle name="Normal 5 3 4 4" xfId="4105"/>
    <cellStyle name="Normal 5 3 4 4 2" xfId="40457"/>
    <cellStyle name="Normal 5 3 4 5" xfId="12779"/>
    <cellStyle name="Normal 5 3 4 5 2" xfId="40458"/>
    <cellStyle name="Normal 5 3 4 6" xfId="18562"/>
    <cellStyle name="Normal 5 3 4 6 2" xfId="40459"/>
    <cellStyle name="Normal 5 3 4 7" xfId="40460"/>
    <cellStyle name="Normal 5 3 5" xfId="1685"/>
    <cellStyle name="Normal 5 3 5 2" xfId="9171"/>
    <cellStyle name="Normal 5 3 5 2 2" xfId="14953"/>
    <cellStyle name="Normal 5 3 5 2 2 2" xfId="40461"/>
    <cellStyle name="Normal 5 3 5 2 3" xfId="20736"/>
    <cellStyle name="Normal 5 3 5 2 3 2" xfId="40462"/>
    <cellStyle name="Normal 5 3 5 2 4" xfId="40463"/>
    <cellStyle name="Normal 5 3 5 3" xfId="6280"/>
    <cellStyle name="Normal 5 3 5 3 2" xfId="40464"/>
    <cellStyle name="Normal 5 3 5 4" xfId="12062"/>
    <cellStyle name="Normal 5 3 5 4 2" xfId="40465"/>
    <cellStyle name="Normal 5 3 5 5" xfId="17845"/>
    <cellStyle name="Normal 5 3 5 5 2" xfId="40466"/>
    <cellStyle name="Normal 5 3 5 6" xfId="40467"/>
    <cellStyle name="Normal 5 3 6" xfId="5294"/>
    <cellStyle name="Normal 5 3 6 2" xfId="13968"/>
    <cellStyle name="Normal 5 3 6 2 2" xfId="40468"/>
    <cellStyle name="Normal 5 3 6 3" xfId="19751"/>
    <cellStyle name="Normal 5 3 6 3 2" xfId="40469"/>
    <cellStyle name="Normal 5 3 6 4" xfId="40470"/>
    <cellStyle name="Normal 5 3 7" xfId="8186"/>
    <cellStyle name="Normal 5 3 7 2" xfId="40471"/>
    <cellStyle name="Normal 5 3 8" xfId="3388"/>
    <cellStyle name="Normal 5 3 8 2" xfId="40472"/>
    <cellStyle name="Normal 5 3 9" xfId="11077"/>
    <cellStyle name="Normal 5 3 9 2" xfId="40473"/>
    <cellStyle name="Normal 5 4" xfId="667"/>
    <cellStyle name="Normal 5 4 10" xfId="16862"/>
    <cellStyle name="Normal 5 4 10 2" xfId="40474"/>
    <cellStyle name="Normal 5 4 11" xfId="40475"/>
    <cellStyle name="Normal 5 4 2" xfId="668"/>
    <cellStyle name="Normal 5 4 2 2" xfId="2405"/>
    <cellStyle name="Normal 5 4 2 2 2" xfId="9891"/>
    <cellStyle name="Normal 5 4 2 2 2 2" xfId="15673"/>
    <cellStyle name="Normal 5 4 2 2 2 2 2" xfId="40476"/>
    <cellStyle name="Normal 5 4 2 2 2 3" xfId="21456"/>
    <cellStyle name="Normal 5 4 2 2 2 3 2" xfId="40477"/>
    <cellStyle name="Normal 5 4 2 2 2 4" xfId="40478"/>
    <cellStyle name="Normal 5 4 2 2 3" xfId="7000"/>
    <cellStyle name="Normal 5 4 2 2 3 2" xfId="40479"/>
    <cellStyle name="Normal 5 4 2 2 4" xfId="12782"/>
    <cellStyle name="Normal 5 4 2 2 4 2" xfId="40480"/>
    <cellStyle name="Normal 5 4 2 2 5" xfId="18565"/>
    <cellStyle name="Normal 5 4 2 2 5 2" xfId="40481"/>
    <cellStyle name="Normal 5 4 2 2 6" xfId="40482"/>
    <cellStyle name="Normal 5 4 2 3" xfId="5297"/>
    <cellStyle name="Normal 5 4 2 3 2" xfId="13971"/>
    <cellStyle name="Normal 5 4 2 3 2 2" xfId="40483"/>
    <cellStyle name="Normal 5 4 2 3 3" xfId="19754"/>
    <cellStyle name="Normal 5 4 2 3 3 2" xfId="40484"/>
    <cellStyle name="Normal 5 4 2 3 4" xfId="40485"/>
    <cellStyle name="Normal 5 4 2 4" xfId="8189"/>
    <cellStyle name="Normal 5 4 2 4 2" xfId="40486"/>
    <cellStyle name="Normal 5 4 2 5" xfId="4108"/>
    <cellStyle name="Normal 5 4 2 5 2" xfId="40487"/>
    <cellStyle name="Normal 5 4 2 6" xfId="11080"/>
    <cellStyle name="Normal 5 4 2 6 2" xfId="40488"/>
    <cellStyle name="Normal 5 4 2 7" xfId="16863"/>
    <cellStyle name="Normal 5 4 2 7 2" xfId="40489"/>
    <cellStyle name="Normal 5 4 2 8" xfId="40490"/>
    <cellStyle name="Normal 5 4 3" xfId="1182"/>
    <cellStyle name="Normal 5 4 3 2" xfId="2886"/>
    <cellStyle name="Normal 5 4 3 2 2" xfId="10372"/>
    <cellStyle name="Normal 5 4 3 2 2 2" xfId="16154"/>
    <cellStyle name="Normal 5 4 3 2 2 2 2" xfId="40491"/>
    <cellStyle name="Normal 5 4 3 2 2 3" xfId="21937"/>
    <cellStyle name="Normal 5 4 3 2 2 3 2" xfId="40492"/>
    <cellStyle name="Normal 5 4 3 2 2 4" xfId="40493"/>
    <cellStyle name="Normal 5 4 3 2 3" xfId="7481"/>
    <cellStyle name="Normal 5 4 3 2 3 2" xfId="40494"/>
    <cellStyle name="Normal 5 4 3 2 4" xfId="13263"/>
    <cellStyle name="Normal 5 4 3 2 4 2" xfId="40495"/>
    <cellStyle name="Normal 5 4 3 2 5" xfId="19046"/>
    <cellStyle name="Normal 5 4 3 2 5 2" xfId="40496"/>
    <cellStyle name="Normal 5 4 3 2 6" xfId="40497"/>
    <cellStyle name="Normal 5 4 3 3" xfId="5778"/>
    <cellStyle name="Normal 5 4 3 3 2" xfId="14452"/>
    <cellStyle name="Normal 5 4 3 3 2 2" xfId="40498"/>
    <cellStyle name="Normal 5 4 3 3 3" xfId="20235"/>
    <cellStyle name="Normal 5 4 3 3 3 2" xfId="40499"/>
    <cellStyle name="Normal 5 4 3 3 4" xfId="40500"/>
    <cellStyle name="Normal 5 4 3 4" xfId="8670"/>
    <cellStyle name="Normal 5 4 3 4 2" xfId="40501"/>
    <cellStyle name="Normal 5 4 3 5" xfId="4589"/>
    <cellStyle name="Normal 5 4 3 5 2" xfId="40502"/>
    <cellStyle name="Normal 5 4 3 6" xfId="11561"/>
    <cellStyle name="Normal 5 4 3 6 2" xfId="40503"/>
    <cellStyle name="Normal 5 4 3 7" xfId="17344"/>
    <cellStyle name="Normal 5 4 3 7 2" xfId="40504"/>
    <cellStyle name="Normal 5 4 3 8" xfId="40505"/>
    <cellStyle name="Normal 5 4 4" xfId="2404"/>
    <cellStyle name="Normal 5 4 4 2" xfId="6999"/>
    <cellStyle name="Normal 5 4 4 2 2" xfId="15672"/>
    <cellStyle name="Normal 5 4 4 2 2 2" xfId="40506"/>
    <cellStyle name="Normal 5 4 4 2 3" xfId="21455"/>
    <cellStyle name="Normal 5 4 4 2 3 2" xfId="40507"/>
    <cellStyle name="Normal 5 4 4 2 4" xfId="40508"/>
    <cellStyle name="Normal 5 4 4 3" xfId="9890"/>
    <cellStyle name="Normal 5 4 4 3 2" xfId="40509"/>
    <cellStyle name="Normal 5 4 4 4" xfId="4107"/>
    <cellStyle name="Normal 5 4 4 4 2" xfId="40510"/>
    <cellStyle name="Normal 5 4 4 5" xfId="12781"/>
    <cellStyle name="Normal 5 4 4 5 2" xfId="40511"/>
    <cellStyle name="Normal 5 4 4 6" xfId="18564"/>
    <cellStyle name="Normal 5 4 4 6 2" xfId="40512"/>
    <cellStyle name="Normal 5 4 4 7" xfId="40513"/>
    <cellStyle name="Normal 5 4 5" xfId="1686"/>
    <cellStyle name="Normal 5 4 5 2" xfId="9172"/>
    <cellStyle name="Normal 5 4 5 2 2" xfId="14954"/>
    <cellStyle name="Normal 5 4 5 2 2 2" xfId="40514"/>
    <cellStyle name="Normal 5 4 5 2 3" xfId="20737"/>
    <cellStyle name="Normal 5 4 5 2 3 2" xfId="40515"/>
    <cellStyle name="Normal 5 4 5 2 4" xfId="40516"/>
    <cellStyle name="Normal 5 4 5 3" xfId="6281"/>
    <cellStyle name="Normal 5 4 5 3 2" xfId="40517"/>
    <cellStyle name="Normal 5 4 5 4" xfId="12063"/>
    <cellStyle name="Normal 5 4 5 4 2" xfId="40518"/>
    <cellStyle name="Normal 5 4 5 5" xfId="17846"/>
    <cellStyle name="Normal 5 4 5 5 2" xfId="40519"/>
    <cellStyle name="Normal 5 4 5 6" xfId="40520"/>
    <cellStyle name="Normal 5 4 6" xfId="5296"/>
    <cellStyle name="Normal 5 4 6 2" xfId="13970"/>
    <cellStyle name="Normal 5 4 6 2 2" xfId="40521"/>
    <cellStyle name="Normal 5 4 6 3" xfId="19753"/>
    <cellStyle name="Normal 5 4 6 3 2" xfId="40522"/>
    <cellStyle name="Normal 5 4 6 4" xfId="40523"/>
    <cellStyle name="Normal 5 4 7" xfId="8188"/>
    <cellStyle name="Normal 5 4 7 2" xfId="40524"/>
    <cellStyle name="Normal 5 4 8" xfId="3389"/>
    <cellStyle name="Normal 5 4 8 2" xfId="40525"/>
    <cellStyle name="Normal 5 4 9" xfId="11079"/>
    <cellStyle name="Normal 5 4 9 2" xfId="40526"/>
    <cellStyle name="Normal 5 5" xfId="669"/>
    <cellStyle name="Normal 5 5 10" xfId="40527"/>
    <cellStyle name="Normal 5 5 2" xfId="1178"/>
    <cellStyle name="Normal 5 5 2 2" xfId="2882"/>
    <cellStyle name="Normal 5 5 2 2 2" xfId="10368"/>
    <cellStyle name="Normal 5 5 2 2 2 2" xfId="16150"/>
    <cellStyle name="Normal 5 5 2 2 2 2 2" xfId="40528"/>
    <cellStyle name="Normal 5 5 2 2 2 3" xfId="21933"/>
    <cellStyle name="Normal 5 5 2 2 2 3 2" xfId="40529"/>
    <cellStyle name="Normal 5 5 2 2 2 4" xfId="40530"/>
    <cellStyle name="Normal 5 5 2 2 3" xfId="7477"/>
    <cellStyle name="Normal 5 5 2 2 3 2" xfId="40531"/>
    <cellStyle name="Normal 5 5 2 2 4" xfId="13259"/>
    <cellStyle name="Normal 5 5 2 2 4 2" xfId="40532"/>
    <cellStyle name="Normal 5 5 2 2 5" xfId="19042"/>
    <cellStyle name="Normal 5 5 2 2 5 2" xfId="40533"/>
    <cellStyle name="Normal 5 5 2 2 6" xfId="40534"/>
    <cellStyle name="Normal 5 5 2 3" xfId="5774"/>
    <cellStyle name="Normal 5 5 2 3 2" xfId="14448"/>
    <cellStyle name="Normal 5 5 2 3 2 2" xfId="40535"/>
    <cellStyle name="Normal 5 5 2 3 3" xfId="20231"/>
    <cellStyle name="Normal 5 5 2 3 3 2" xfId="40536"/>
    <cellStyle name="Normal 5 5 2 3 4" xfId="40537"/>
    <cellStyle name="Normal 5 5 2 4" xfId="8666"/>
    <cellStyle name="Normal 5 5 2 4 2" xfId="40538"/>
    <cellStyle name="Normal 5 5 2 5" xfId="4585"/>
    <cellStyle name="Normal 5 5 2 5 2" xfId="40539"/>
    <cellStyle name="Normal 5 5 2 6" xfId="11557"/>
    <cellStyle name="Normal 5 5 2 6 2" xfId="40540"/>
    <cellStyle name="Normal 5 5 2 7" xfId="17340"/>
    <cellStyle name="Normal 5 5 2 7 2" xfId="40541"/>
    <cellStyle name="Normal 5 5 2 8" xfId="40542"/>
    <cellStyle name="Normal 5 5 3" xfId="2406"/>
    <cellStyle name="Normal 5 5 3 2" xfId="7001"/>
    <cellStyle name="Normal 5 5 3 2 2" xfId="15674"/>
    <cellStyle name="Normal 5 5 3 2 2 2" xfId="40543"/>
    <cellStyle name="Normal 5 5 3 2 3" xfId="21457"/>
    <cellStyle name="Normal 5 5 3 2 3 2" xfId="40544"/>
    <cellStyle name="Normal 5 5 3 2 4" xfId="40545"/>
    <cellStyle name="Normal 5 5 3 3" xfId="9892"/>
    <cellStyle name="Normal 5 5 3 3 2" xfId="40546"/>
    <cellStyle name="Normal 5 5 3 4" xfId="4109"/>
    <cellStyle name="Normal 5 5 3 4 2" xfId="40547"/>
    <cellStyle name="Normal 5 5 3 5" xfId="12783"/>
    <cellStyle name="Normal 5 5 3 5 2" xfId="40548"/>
    <cellStyle name="Normal 5 5 3 6" xfId="18566"/>
    <cellStyle name="Normal 5 5 3 6 2" xfId="40549"/>
    <cellStyle name="Normal 5 5 3 7" xfId="40550"/>
    <cellStyle name="Normal 5 5 4" xfId="1682"/>
    <cellStyle name="Normal 5 5 4 2" xfId="9168"/>
    <cellStyle name="Normal 5 5 4 2 2" xfId="14950"/>
    <cellStyle name="Normal 5 5 4 2 2 2" xfId="40551"/>
    <cellStyle name="Normal 5 5 4 2 3" xfId="20733"/>
    <cellStyle name="Normal 5 5 4 2 3 2" xfId="40552"/>
    <cellStyle name="Normal 5 5 4 2 4" xfId="40553"/>
    <cellStyle name="Normal 5 5 4 3" xfId="6277"/>
    <cellStyle name="Normal 5 5 4 3 2" xfId="40554"/>
    <cellStyle name="Normal 5 5 4 4" xfId="12059"/>
    <cellStyle name="Normal 5 5 4 4 2" xfId="40555"/>
    <cellStyle name="Normal 5 5 4 5" xfId="17842"/>
    <cellStyle name="Normal 5 5 4 5 2" xfId="40556"/>
    <cellStyle name="Normal 5 5 4 6" xfId="40557"/>
    <cellStyle name="Normal 5 5 5" xfId="5298"/>
    <cellStyle name="Normal 5 5 5 2" xfId="13972"/>
    <cellStyle name="Normal 5 5 5 2 2" xfId="40558"/>
    <cellStyle name="Normal 5 5 5 3" xfId="19755"/>
    <cellStyle name="Normal 5 5 5 3 2" xfId="40559"/>
    <cellStyle name="Normal 5 5 5 4" xfId="40560"/>
    <cellStyle name="Normal 5 5 6" xfId="8190"/>
    <cellStyle name="Normal 5 5 6 2" xfId="40561"/>
    <cellStyle name="Normal 5 5 7" xfId="3385"/>
    <cellStyle name="Normal 5 5 7 2" xfId="40562"/>
    <cellStyle name="Normal 5 5 8" xfId="11081"/>
    <cellStyle name="Normal 5 5 8 2" xfId="40563"/>
    <cellStyle name="Normal 5 5 9" xfId="16864"/>
    <cellStyle name="Normal 5 5 9 2" xfId="40564"/>
    <cellStyle name="Normal 5 6" xfId="838"/>
    <cellStyle name="Normal 5 7" xfId="2397"/>
    <cellStyle name="Normal 5 7 2" xfId="6992"/>
    <cellStyle name="Normal 5 7 2 2" xfId="15665"/>
    <cellStyle name="Normal 5 7 2 2 2" xfId="40565"/>
    <cellStyle name="Normal 5 7 2 3" xfId="21448"/>
    <cellStyle name="Normal 5 7 2 3 2" xfId="40566"/>
    <cellStyle name="Normal 5 7 2 4" xfId="40567"/>
    <cellStyle name="Normal 5 7 3" xfId="9883"/>
    <cellStyle name="Normal 5 7 3 2" xfId="40568"/>
    <cellStyle name="Normal 5 7 4" xfId="4100"/>
    <cellStyle name="Normal 5 7 4 2" xfId="40569"/>
    <cellStyle name="Normal 5 7 5" xfId="12774"/>
    <cellStyle name="Normal 5 7 5 2" xfId="40570"/>
    <cellStyle name="Normal 5 7 6" xfId="18557"/>
    <cellStyle name="Normal 5 7 6 2" xfId="40571"/>
    <cellStyle name="Normal 5 7 7" xfId="40572"/>
    <cellStyle name="Normal 5 8" xfId="1354"/>
    <cellStyle name="Normal 5 8 2" xfId="8840"/>
    <cellStyle name="Normal 5 8 2 2" xfId="14622"/>
    <cellStyle name="Normal 5 8 2 2 2" xfId="40573"/>
    <cellStyle name="Normal 5 8 2 3" xfId="20405"/>
    <cellStyle name="Normal 5 8 2 3 2" xfId="40574"/>
    <cellStyle name="Normal 5 8 2 4" xfId="40575"/>
    <cellStyle name="Normal 5 8 3" xfId="5949"/>
    <cellStyle name="Normal 5 8 3 2" xfId="40576"/>
    <cellStyle name="Normal 5 8 4" xfId="11731"/>
    <cellStyle name="Normal 5 8 4 2" xfId="40577"/>
    <cellStyle name="Normal 5 8 5" xfId="17514"/>
    <cellStyle name="Normal 5 8 5 2" xfId="40578"/>
    <cellStyle name="Normal 5 8 6" xfId="40579"/>
    <cellStyle name="Normal 5 9" xfId="5289"/>
    <cellStyle name="Normal 5 9 2" xfId="13963"/>
    <cellStyle name="Normal 5 9 2 2" xfId="40580"/>
    <cellStyle name="Normal 5 9 3" xfId="19746"/>
    <cellStyle name="Normal 5 9 3 2" xfId="40581"/>
    <cellStyle name="Normal 5 9 4" xfId="40582"/>
    <cellStyle name="Normal 6" xfId="915"/>
    <cellStyle name="Normal 7" xfId="1231"/>
    <cellStyle name="Normal 7 2" xfId="2935"/>
    <cellStyle name="Normal 7 3" xfId="5827"/>
    <cellStyle name="Normal 8" xfId="835"/>
    <cellStyle name="Normal 8 2" xfId="2542"/>
    <cellStyle name="Normal 8 2 2" xfId="10028"/>
    <cellStyle name="Normal 8 2 2 2" xfId="15810"/>
    <cellStyle name="Normal 8 2 2 2 2" xfId="40583"/>
    <cellStyle name="Normal 8 2 2 3" xfId="21593"/>
    <cellStyle name="Normal 8 2 2 3 2" xfId="40584"/>
    <cellStyle name="Normal 8 2 2 4" xfId="40585"/>
    <cellStyle name="Normal 8 2 3" xfId="7137"/>
    <cellStyle name="Normal 8 2 3 2" xfId="40586"/>
    <cellStyle name="Normal 8 2 4" xfId="12919"/>
    <cellStyle name="Normal 8 2 4 2" xfId="40587"/>
    <cellStyle name="Normal 8 2 5" xfId="18702"/>
    <cellStyle name="Normal 8 2 5 2" xfId="40588"/>
    <cellStyle name="Normal 8 2 6" xfId="40589"/>
    <cellStyle name="Normal 8 3" xfId="5434"/>
    <cellStyle name="Normal 8 3 2" xfId="14108"/>
    <cellStyle name="Normal 8 3 2 2" xfId="40590"/>
    <cellStyle name="Normal 8 3 3" xfId="19891"/>
    <cellStyle name="Normal 8 3 3 2" xfId="40591"/>
    <cellStyle name="Normal 8 3 4" xfId="40592"/>
    <cellStyle name="Normal 8 4" xfId="8326"/>
    <cellStyle name="Normal 8 4 2" xfId="40593"/>
    <cellStyle name="Normal 8 5" xfId="4245"/>
    <cellStyle name="Normal 8 5 2" xfId="40594"/>
    <cellStyle name="Normal 8 6" xfId="11217"/>
    <cellStyle name="Normal 8 6 2" xfId="40595"/>
    <cellStyle name="Normal 8 7" xfId="17000"/>
    <cellStyle name="Normal 8 7 2" xfId="40596"/>
    <cellStyle name="Normal 8 8" xfId="40597"/>
    <cellStyle name="Note 2" xfId="670"/>
    <cellStyle name="Note 2 10" xfId="1246"/>
    <cellStyle name="Note 2 10 2" xfId="8733"/>
    <cellStyle name="Note 2 10 2 2" xfId="14515"/>
    <cellStyle name="Note 2 10 2 2 2" xfId="40598"/>
    <cellStyle name="Note 2 10 2 3" xfId="20298"/>
    <cellStyle name="Note 2 10 2 3 2" xfId="40599"/>
    <cellStyle name="Note 2 10 2 4" xfId="40600"/>
    <cellStyle name="Note 2 10 3" xfId="5842"/>
    <cellStyle name="Note 2 10 3 2" xfId="40601"/>
    <cellStyle name="Note 2 10 4" xfId="11624"/>
    <cellStyle name="Note 2 10 4 2" xfId="40602"/>
    <cellStyle name="Note 2 10 5" xfId="17407"/>
    <cellStyle name="Note 2 10 5 2" xfId="40603"/>
    <cellStyle name="Note 2 10 6" xfId="40604"/>
    <cellStyle name="Note 2 11" xfId="5299"/>
    <cellStyle name="Note 2 11 2" xfId="13973"/>
    <cellStyle name="Note 2 11 2 2" xfId="40605"/>
    <cellStyle name="Note 2 11 3" xfId="19756"/>
    <cellStyle name="Note 2 11 3 2" xfId="40606"/>
    <cellStyle name="Note 2 11 4" xfId="40607"/>
    <cellStyle name="Note 2 12" xfId="8191"/>
    <cellStyle name="Note 2 12 2" xfId="40608"/>
    <cellStyle name="Note 2 13" xfId="2950"/>
    <cellStyle name="Note 2 13 2" xfId="40609"/>
    <cellStyle name="Note 2 14" xfId="11082"/>
    <cellStyle name="Note 2 14 2" xfId="40610"/>
    <cellStyle name="Note 2 15" xfId="16865"/>
    <cellStyle name="Note 2 15 2" xfId="40611"/>
    <cellStyle name="Note 2 16" xfId="40612"/>
    <cellStyle name="Note 2 2" xfId="671"/>
    <cellStyle name="Note 2 2 10" xfId="5300"/>
    <cellStyle name="Note 2 2 10 2" xfId="13974"/>
    <cellStyle name="Note 2 2 10 2 2" xfId="40613"/>
    <cellStyle name="Note 2 2 10 3" xfId="19757"/>
    <cellStyle name="Note 2 2 10 3 2" xfId="40614"/>
    <cellStyle name="Note 2 2 10 4" xfId="40615"/>
    <cellStyle name="Note 2 2 11" xfId="8192"/>
    <cellStyle name="Note 2 2 11 2" xfId="40616"/>
    <cellStyle name="Note 2 2 12" xfId="2980"/>
    <cellStyle name="Note 2 2 12 2" xfId="40617"/>
    <cellStyle name="Note 2 2 13" xfId="11083"/>
    <cellStyle name="Note 2 2 13 2" xfId="40618"/>
    <cellStyle name="Note 2 2 14" xfId="16866"/>
    <cellStyle name="Note 2 2 14 2" xfId="40619"/>
    <cellStyle name="Note 2 2 15" xfId="40620"/>
    <cellStyle name="Note 2 2 2" xfId="672"/>
    <cellStyle name="Note 2 2 2 10" xfId="8193"/>
    <cellStyle name="Note 2 2 2 10 2" xfId="40621"/>
    <cellStyle name="Note 2 2 2 11" xfId="3048"/>
    <cellStyle name="Note 2 2 2 11 2" xfId="40622"/>
    <cellStyle name="Note 2 2 2 12" xfId="11084"/>
    <cellStyle name="Note 2 2 2 12 2" xfId="40623"/>
    <cellStyle name="Note 2 2 2 13" xfId="16867"/>
    <cellStyle name="Note 2 2 2 13 2" xfId="40624"/>
    <cellStyle name="Note 2 2 2 14" xfId="40625"/>
    <cellStyle name="Note 2 2 2 2" xfId="673"/>
    <cellStyle name="Note 2 2 2 2 10" xfId="11085"/>
    <cellStyle name="Note 2 2 2 2 10 2" xfId="40626"/>
    <cellStyle name="Note 2 2 2 2 11" xfId="16868"/>
    <cellStyle name="Note 2 2 2 2 11 2" xfId="40627"/>
    <cellStyle name="Note 2 2 2 2 12" xfId="40628"/>
    <cellStyle name="Note 2 2 2 2 2" xfId="674"/>
    <cellStyle name="Note 2 2 2 2 2 10" xfId="16869"/>
    <cellStyle name="Note 2 2 2 2 2 10 2" xfId="40629"/>
    <cellStyle name="Note 2 2 2 2 2 11" xfId="40630"/>
    <cellStyle name="Note 2 2 2 2 2 2" xfId="675"/>
    <cellStyle name="Note 2 2 2 2 2 2 2" xfId="2412"/>
    <cellStyle name="Note 2 2 2 2 2 2 2 2" xfId="9898"/>
    <cellStyle name="Note 2 2 2 2 2 2 2 2 2" xfId="15680"/>
    <cellStyle name="Note 2 2 2 2 2 2 2 2 2 2" xfId="40631"/>
    <cellStyle name="Note 2 2 2 2 2 2 2 2 3" xfId="21463"/>
    <cellStyle name="Note 2 2 2 2 2 2 2 2 3 2" xfId="40632"/>
    <cellStyle name="Note 2 2 2 2 2 2 2 2 4" xfId="40633"/>
    <cellStyle name="Note 2 2 2 2 2 2 2 3" xfId="7007"/>
    <cellStyle name="Note 2 2 2 2 2 2 2 3 2" xfId="40634"/>
    <cellStyle name="Note 2 2 2 2 2 2 2 4" xfId="12789"/>
    <cellStyle name="Note 2 2 2 2 2 2 2 4 2" xfId="40635"/>
    <cellStyle name="Note 2 2 2 2 2 2 2 5" xfId="18572"/>
    <cellStyle name="Note 2 2 2 2 2 2 2 5 2" xfId="40636"/>
    <cellStyle name="Note 2 2 2 2 2 2 2 6" xfId="40637"/>
    <cellStyle name="Note 2 2 2 2 2 2 3" xfId="5304"/>
    <cellStyle name="Note 2 2 2 2 2 2 3 2" xfId="13978"/>
    <cellStyle name="Note 2 2 2 2 2 2 3 2 2" xfId="40638"/>
    <cellStyle name="Note 2 2 2 2 2 2 3 3" xfId="19761"/>
    <cellStyle name="Note 2 2 2 2 2 2 3 3 2" xfId="40639"/>
    <cellStyle name="Note 2 2 2 2 2 2 3 4" xfId="40640"/>
    <cellStyle name="Note 2 2 2 2 2 2 4" xfId="8196"/>
    <cellStyle name="Note 2 2 2 2 2 2 4 2" xfId="40641"/>
    <cellStyle name="Note 2 2 2 2 2 2 5" xfId="4115"/>
    <cellStyle name="Note 2 2 2 2 2 2 5 2" xfId="40642"/>
    <cellStyle name="Note 2 2 2 2 2 2 6" xfId="11087"/>
    <cellStyle name="Note 2 2 2 2 2 2 6 2" xfId="40643"/>
    <cellStyle name="Note 2 2 2 2 2 2 7" xfId="16870"/>
    <cellStyle name="Note 2 2 2 2 2 2 7 2" xfId="40644"/>
    <cellStyle name="Note 2 2 2 2 2 2 8" xfId="40645"/>
    <cellStyle name="Note 2 2 2 2 2 3" xfId="1184"/>
    <cellStyle name="Note 2 2 2 2 2 3 2" xfId="2888"/>
    <cellStyle name="Note 2 2 2 2 2 3 2 2" xfId="10374"/>
    <cellStyle name="Note 2 2 2 2 2 3 2 2 2" xfId="16156"/>
    <cellStyle name="Note 2 2 2 2 2 3 2 2 2 2" xfId="40646"/>
    <cellStyle name="Note 2 2 2 2 2 3 2 2 3" xfId="21939"/>
    <cellStyle name="Note 2 2 2 2 2 3 2 2 3 2" xfId="40647"/>
    <cellStyle name="Note 2 2 2 2 2 3 2 2 4" xfId="40648"/>
    <cellStyle name="Note 2 2 2 2 2 3 2 3" xfId="7483"/>
    <cellStyle name="Note 2 2 2 2 2 3 2 3 2" xfId="40649"/>
    <cellStyle name="Note 2 2 2 2 2 3 2 4" xfId="13265"/>
    <cellStyle name="Note 2 2 2 2 2 3 2 4 2" xfId="40650"/>
    <cellStyle name="Note 2 2 2 2 2 3 2 5" xfId="19048"/>
    <cellStyle name="Note 2 2 2 2 2 3 2 5 2" xfId="40651"/>
    <cellStyle name="Note 2 2 2 2 2 3 2 6" xfId="40652"/>
    <cellStyle name="Note 2 2 2 2 2 3 3" xfId="5780"/>
    <cellStyle name="Note 2 2 2 2 2 3 3 2" xfId="14454"/>
    <cellStyle name="Note 2 2 2 2 2 3 3 2 2" xfId="40653"/>
    <cellStyle name="Note 2 2 2 2 2 3 3 3" xfId="20237"/>
    <cellStyle name="Note 2 2 2 2 2 3 3 3 2" xfId="40654"/>
    <cellStyle name="Note 2 2 2 2 2 3 3 4" xfId="40655"/>
    <cellStyle name="Note 2 2 2 2 2 3 4" xfId="8672"/>
    <cellStyle name="Note 2 2 2 2 2 3 4 2" xfId="40656"/>
    <cellStyle name="Note 2 2 2 2 2 3 5" xfId="4591"/>
    <cellStyle name="Note 2 2 2 2 2 3 5 2" xfId="40657"/>
    <cellStyle name="Note 2 2 2 2 2 3 6" xfId="11563"/>
    <cellStyle name="Note 2 2 2 2 2 3 6 2" xfId="40658"/>
    <cellStyle name="Note 2 2 2 2 2 3 7" xfId="17346"/>
    <cellStyle name="Note 2 2 2 2 2 3 7 2" xfId="40659"/>
    <cellStyle name="Note 2 2 2 2 2 3 8" xfId="40660"/>
    <cellStyle name="Note 2 2 2 2 2 4" xfId="2411"/>
    <cellStyle name="Note 2 2 2 2 2 4 2" xfId="7006"/>
    <cellStyle name="Note 2 2 2 2 2 4 2 2" xfId="15679"/>
    <cellStyle name="Note 2 2 2 2 2 4 2 2 2" xfId="40661"/>
    <cellStyle name="Note 2 2 2 2 2 4 2 3" xfId="21462"/>
    <cellStyle name="Note 2 2 2 2 2 4 2 3 2" xfId="40662"/>
    <cellStyle name="Note 2 2 2 2 2 4 2 4" xfId="40663"/>
    <cellStyle name="Note 2 2 2 2 2 4 3" xfId="9897"/>
    <cellStyle name="Note 2 2 2 2 2 4 3 2" xfId="40664"/>
    <cellStyle name="Note 2 2 2 2 2 4 4" xfId="4114"/>
    <cellStyle name="Note 2 2 2 2 2 4 4 2" xfId="40665"/>
    <cellStyle name="Note 2 2 2 2 2 4 5" xfId="12788"/>
    <cellStyle name="Note 2 2 2 2 2 4 5 2" xfId="40666"/>
    <cellStyle name="Note 2 2 2 2 2 4 6" xfId="18571"/>
    <cellStyle name="Note 2 2 2 2 2 4 6 2" xfId="40667"/>
    <cellStyle name="Note 2 2 2 2 2 4 7" xfId="40668"/>
    <cellStyle name="Note 2 2 2 2 2 5" xfId="1691"/>
    <cellStyle name="Note 2 2 2 2 2 5 2" xfId="9177"/>
    <cellStyle name="Note 2 2 2 2 2 5 2 2" xfId="14959"/>
    <cellStyle name="Note 2 2 2 2 2 5 2 2 2" xfId="40669"/>
    <cellStyle name="Note 2 2 2 2 2 5 2 3" xfId="20742"/>
    <cellStyle name="Note 2 2 2 2 2 5 2 3 2" xfId="40670"/>
    <cellStyle name="Note 2 2 2 2 2 5 2 4" xfId="40671"/>
    <cellStyle name="Note 2 2 2 2 2 5 3" xfId="6286"/>
    <cellStyle name="Note 2 2 2 2 2 5 3 2" xfId="40672"/>
    <cellStyle name="Note 2 2 2 2 2 5 4" xfId="12068"/>
    <cellStyle name="Note 2 2 2 2 2 5 4 2" xfId="40673"/>
    <cellStyle name="Note 2 2 2 2 2 5 5" xfId="17851"/>
    <cellStyle name="Note 2 2 2 2 2 5 5 2" xfId="40674"/>
    <cellStyle name="Note 2 2 2 2 2 5 6" xfId="40675"/>
    <cellStyle name="Note 2 2 2 2 2 6" xfId="5303"/>
    <cellStyle name="Note 2 2 2 2 2 6 2" xfId="13977"/>
    <cellStyle name="Note 2 2 2 2 2 6 2 2" xfId="40676"/>
    <cellStyle name="Note 2 2 2 2 2 6 3" xfId="19760"/>
    <cellStyle name="Note 2 2 2 2 2 6 3 2" xfId="40677"/>
    <cellStyle name="Note 2 2 2 2 2 6 4" xfId="40678"/>
    <cellStyle name="Note 2 2 2 2 2 7" xfId="8195"/>
    <cellStyle name="Note 2 2 2 2 2 7 2" xfId="40679"/>
    <cellStyle name="Note 2 2 2 2 2 8" xfId="3394"/>
    <cellStyle name="Note 2 2 2 2 2 8 2" xfId="40680"/>
    <cellStyle name="Note 2 2 2 2 2 9" xfId="11086"/>
    <cellStyle name="Note 2 2 2 2 2 9 2" xfId="40681"/>
    <cellStyle name="Note 2 2 2 2 3" xfId="676"/>
    <cellStyle name="Note 2 2 2 2 3 2" xfId="2413"/>
    <cellStyle name="Note 2 2 2 2 3 2 2" xfId="9899"/>
    <cellStyle name="Note 2 2 2 2 3 2 2 2" xfId="15681"/>
    <cellStyle name="Note 2 2 2 2 3 2 2 2 2" xfId="40682"/>
    <cellStyle name="Note 2 2 2 2 3 2 2 3" xfId="21464"/>
    <cellStyle name="Note 2 2 2 2 3 2 2 3 2" xfId="40683"/>
    <cellStyle name="Note 2 2 2 2 3 2 2 4" xfId="40684"/>
    <cellStyle name="Note 2 2 2 2 3 2 3" xfId="7008"/>
    <cellStyle name="Note 2 2 2 2 3 2 3 2" xfId="40685"/>
    <cellStyle name="Note 2 2 2 2 3 2 4" xfId="12790"/>
    <cellStyle name="Note 2 2 2 2 3 2 4 2" xfId="40686"/>
    <cellStyle name="Note 2 2 2 2 3 2 5" xfId="18573"/>
    <cellStyle name="Note 2 2 2 2 3 2 5 2" xfId="40687"/>
    <cellStyle name="Note 2 2 2 2 3 2 6" xfId="40688"/>
    <cellStyle name="Note 2 2 2 2 3 3" xfId="5305"/>
    <cellStyle name="Note 2 2 2 2 3 3 2" xfId="13979"/>
    <cellStyle name="Note 2 2 2 2 3 3 2 2" xfId="40689"/>
    <cellStyle name="Note 2 2 2 2 3 3 3" xfId="19762"/>
    <cellStyle name="Note 2 2 2 2 3 3 3 2" xfId="40690"/>
    <cellStyle name="Note 2 2 2 2 3 3 4" xfId="40691"/>
    <cellStyle name="Note 2 2 2 2 3 4" xfId="8197"/>
    <cellStyle name="Note 2 2 2 2 3 4 2" xfId="40692"/>
    <cellStyle name="Note 2 2 2 2 3 5" xfId="4116"/>
    <cellStyle name="Note 2 2 2 2 3 5 2" xfId="40693"/>
    <cellStyle name="Note 2 2 2 2 3 6" xfId="11088"/>
    <cellStyle name="Note 2 2 2 2 3 6 2" xfId="40694"/>
    <cellStyle name="Note 2 2 2 2 3 7" xfId="16871"/>
    <cellStyle name="Note 2 2 2 2 3 7 2" xfId="40695"/>
    <cellStyle name="Note 2 2 2 2 3 8" xfId="40696"/>
    <cellStyle name="Note 2 2 2 2 4" xfId="1183"/>
    <cellStyle name="Note 2 2 2 2 4 2" xfId="2887"/>
    <cellStyle name="Note 2 2 2 2 4 2 2" xfId="10373"/>
    <cellStyle name="Note 2 2 2 2 4 2 2 2" xfId="16155"/>
    <cellStyle name="Note 2 2 2 2 4 2 2 2 2" xfId="40697"/>
    <cellStyle name="Note 2 2 2 2 4 2 2 3" xfId="21938"/>
    <cellStyle name="Note 2 2 2 2 4 2 2 3 2" xfId="40698"/>
    <cellStyle name="Note 2 2 2 2 4 2 2 4" xfId="40699"/>
    <cellStyle name="Note 2 2 2 2 4 2 3" xfId="7482"/>
    <cellStyle name="Note 2 2 2 2 4 2 3 2" xfId="40700"/>
    <cellStyle name="Note 2 2 2 2 4 2 4" xfId="13264"/>
    <cellStyle name="Note 2 2 2 2 4 2 4 2" xfId="40701"/>
    <cellStyle name="Note 2 2 2 2 4 2 5" xfId="19047"/>
    <cellStyle name="Note 2 2 2 2 4 2 5 2" xfId="40702"/>
    <cellStyle name="Note 2 2 2 2 4 2 6" xfId="40703"/>
    <cellStyle name="Note 2 2 2 2 4 3" xfId="5779"/>
    <cellStyle name="Note 2 2 2 2 4 3 2" xfId="14453"/>
    <cellStyle name="Note 2 2 2 2 4 3 2 2" xfId="40704"/>
    <cellStyle name="Note 2 2 2 2 4 3 3" xfId="20236"/>
    <cellStyle name="Note 2 2 2 2 4 3 3 2" xfId="40705"/>
    <cellStyle name="Note 2 2 2 2 4 3 4" xfId="40706"/>
    <cellStyle name="Note 2 2 2 2 4 4" xfId="8671"/>
    <cellStyle name="Note 2 2 2 2 4 4 2" xfId="40707"/>
    <cellStyle name="Note 2 2 2 2 4 5" xfId="4590"/>
    <cellStyle name="Note 2 2 2 2 4 5 2" xfId="40708"/>
    <cellStyle name="Note 2 2 2 2 4 6" xfId="11562"/>
    <cellStyle name="Note 2 2 2 2 4 6 2" xfId="40709"/>
    <cellStyle name="Note 2 2 2 2 4 7" xfId="17345"/>
    <cellStyle name="Note 2 2 2 2 4 7 2" xfId="40710"/>
    <cellStyle name="Note 2 2 2 2 4 8" xfId="40711"/>
    <cellStyle name="Note 2 2 2 2 5" xfId="2410"/>
    <cellStyle name="Note 2 2 2 2 5 2" xfId="7005"/>
    <cellStyle name="Note 2 2 2 2 5 2 2" xfId="15678"/>
    <cellStyle name="Note 2 2 2 2 5 2 2 2" xfId="40712"/>
    <cellStyle name="Note 2 2 2 2 5 2 3" xfId="21461"/>
    <cellStyle name="Note 2 2 2 2 5 2 3 2" xfId="40713"/>
    <cellStyle name="Note 2 2 2 2 5 2 4" xfId="40714"/>
    <cellStyle name="Note 2 2 2 2 5 3" xfId="9896"/>
    <cellStyle name="Note 2 2 2 2 5 3 2" xfId="40715"/>
    <cellStyle name="Note 2 2 2 2 5 4" xfId="4113"/>
    <cellStyle name="Note 2 2 2 2 5 4 2" xfId="40716"/>
    <cellStyle name="Note 2 2 2 2 5 5" xfId="12787"/>
    <cellStyle name="Note 2 2 2 2 5 5 2" xfId="40717"/>
    <cellStyle name="Note 2 2 2 2 5 6" xfId="18570"/>
    <cellStyle name="Note 2 2 2 2 5 6 2" xfId="40718"/>
    <cellStyle name="Note 2 2 2 2 5 7" xfId="40719"/>
    <cellStyle name="Note 2 2 2 2 6" xfId="1690"/>
    <cellStyle name="Note 2 2 2 2 6 2" xfId="9176"/>
    <cellStyle name="Note 2 2 2 2 6 2 2" xfId="14958"/>
    <cellStyle name="Note 2 2 2 2 6 2 2 2" xfId="40720"/>
    <cellStyle name="Note 2 2 2 2 6 2 3" xfId="20741"/>
    <cellStyle name="Note 2 2 2 2 6 2 3 2" xfId="40721"/>
    <cellStyle name="Note 2 2 2 2 6 2 4" xfId="40722"/>
    <cellStyle name="Note 2 2 2 2 6 3" xfId="6285"/>
    <cellStyle name="Note 2 2 2 2 6 3 2" xfId="40723"/>
    <cellStyle name="Note 2 2 2 2 6 4" xfId="12067"/>
    <cellStyle name="Note 2 2 2 2 6 4 2" xfId="40724"/>
    <cellStyle name="Note 2 2 2 2 6 5" xfId="17850"/>
    <cellStyle name="Note 2 2 2 2 6 5 2" xfId="40725"/>
    <cellStyle name="Note 2 2 2 2 6 6" xfId="40726"/>
    <cellStyle name="Note 2 2 2 2 7" xfId="5302"/>
    <cellStyle name="Note 2 2 2 2 7 2" xfId="13976"/>
    <cellStyle name="Note 2 2 2 2 7 2 2" xfId="40727"/>
    <cellStyle name="Note 2 2 2 2 7 3" xfId="19759"/>
    <cellStyle name="Note 2 2 2 2 7 3 2" xfId="40728"/>
    <cellStyle name="Note 2 2 2 2 7 4" xfId="40729"/>
    <cellStyle name="Note 2 2 2 2 8" xfId="8194"/>
    <cellStyle name="Note 2 2 2 2 8 2" xfId="40730"/>
    <cellStyle name="Note 2 2 2 2 9" xfId="3393"/>
    <cellStyle name="Note 2 2 2 2 9 2" xfId="40731"/>
    <cellStyle name="Note 2 2 2 3" xfId="677"/>
    <cellStyle name="Note 2 2 2 3 10" xfId="16872"/>
    <cellStyle name="Note 2 2 2 3 10 2" xfId="40732"/>
    <cellStyle name="Note 2 2 2 3 11" xfId="40733"/>
    <cellStyle name="Note 2 2 2 3 2" xfId="678"/>
    <cellStyle name="Note 2 2 2 3 2 2" xfId="2415"/>
    <cellStyle name="Note 2 2 2 3 2 2 2" xfId="9901"/>
    <cellStyle name="Note 2 2 2 3 2 2 2 2" xfId="15683"/>
    <cellStyle name="Note 2 2 2 3 2 2 2 2 2" xfId="40734"/>
    <cellStyle name="Note 2 2 2 3 2 2 2 3" xfId="21466"/>
    <cellStyle name="Note 2 2 2 3 2 2 2 3 2" xfId="40735"/>
    <cellStyle name="Note 2 2 2 3 2 2 2 4" xfId="40736"/>
    <cellStyle name="Note 2 2 2 3 2 2 3" xfId="7010"/>
    <cellStyle name="Note 2 2 2 3 2 2 3 2" xfId="40737"/>
    <cellStyle name="Note 2 2 2 3 2 2 4" xfId="12792"/>
    <cellStyle name="Note 2 2 2 3 2 2 4 2" xfId="40738"/>
    <cellStyle name="Note 2 2 2 3 2 2 5" xfId="18575"/>
    <cellStyle name="Note 2 2 2 3 2 2 5 2" xfId="40739"/>
    <cellStyle name="Note 2 2 2 3 2 2 6" xfId="40740"/>
    <cellStyle name="Note 2 2 2 3 2 3" xfId="5307"/>
    <cellStyle name="Note 2 2 2 3 2 3 2" xfId="13981"/>
    <cellStyle name="Note 2 2 2 3 2 3 2 2" xfId="40741"/>
    <cellStyle name="Note 2 2 2 3 2 3 3" xfId="19764"/>
    <cellStyle name="Note 2 2 2 3 2 3 3 2" xfId="40742"/>
    <cellStyle name="Note 2 2 2 3 2 3 4" xfId="40743"/>
    <cellStyle name="Note 2 2 2 3 2 4" xfId="8199"/>
    <cellStyle name="Note 2 2 2 3 2 4 2" xfId="40744"/>
    <cellStyle name="Note 2 2 2 3 2 5" xfId="4118"/>
    <cellStyle name="Note 2 2 2 3 2 5 2" xfId="40745"/>
    <cellStyle name="Note 2 2 2 3 2 6" xfId="11090"/>
    <cellStyle name="Note 2 2 2 3 2 6 2" xfId="40746"/>
    <cellStyle name="Note 2 2 2 3 2 7" xfId="16873"/>
    <cellStyle name="Note 2 2 2 3 2 7 2" xfId="40747"/>
    <cellStyle name="Note 2 2 2 3 2 8" xfId="40748"/>
    <cellStyle name="Note 2 2 2 3 3" xfId="1185"/>
    <cellStyle name="Note 2 2 2 3 3 2" xfId="2889"/>
    <cellStyle name="Note 2 2 2 3 3 2 2" xfId="10375"/>
    <cellStyle name="Note 2 2 2 3 3 2 2 2" xfId="16157"/>
    <cellStyle name="Note 2 2 2 3 3 2 2 2 2" xfId="40749"/>
    <cellStyle name="Note 2 2 2 3 3 2 2 3" xfId="21940"/>
    <cellStyle name="Note 2 2 2 3 3 2 2 3 2" xfId="40750"/>
    <cellStyle name="Note 2 2 2 3 3 2 2 4" xfId="40751"/>
    <cellStyle name="Note 2 2 2 3 3 2 3" xfId="7484"/>
    <cellStyle name="Note 2 2 2 3 3 2 3 2" xfId="40752"/>
    <cellStyle name="Note 2 2 2 3 3 2 4" xfId="13266"/>
    <cellStyle name="Note 2 2 2 3 3 2 4 2" xfId="40753"/>
    <cellStyle name="Note 2 2 2 3 3 2 5" xfId="19049"/>
    <cellStyle name="Note 2 2 2 3 3 2 5 2" xfId="40754"/>
    <cellStyle name="Note 2 2 2 3 3 2 6" xfId="40755"/>
    <cellStyle name="Note 2 2 2 3 3 3" xfId="5781"/>
    <cellStyle name="Note 2 2 2 3 3 3 2" xfId="14455"/>
    <cellStyle name="Note 2 2 2 3 3 3 2 2" xfId="40756"/>
    <cellStyle name="Note 2 2 2 3 3 3 3" xfId="20238"/>
    <cellStyle name="Note 2 2 2 3 3 3 3 2" xfId="40757"/>
    <cellStyle name="Note 2 2 2 3 3 3 4" xfId="40758"/>
    <cellStyle name="Note 2 2 2 3 3 4" xfId="8673"/>
    <cellStyle name="Note 2 2 2 3 3 4 2" xfId="40759"/>
    <cellStyle name="Note 2 2 2 3 3 5" xfId="4592"/>
    <cellStyle name="Note 2 2 2 3 3 5 2" xfId="40760"/>
    <cellStyle name="Note 2 2 2 3 3 6" xfId="11564"/>
    <cellStyle name="Note 2 2 2 3 3 6 2" xfId="40761"/>
    <cellStyle name="Note 2 2 2 3 3 7" xfId="17347"/>
    <cellStyle name="Note 2 2 2 3 3 7 2" xfId="40762"/>
    <cellStyle name="Note 2 2 2 3 3 8" xfId="40763"/>
    <cellStyle name="Note 2 2 2 3 4" xfId="2414"/>
    <cellStyle name="Note 2 2 2 3 4 2" xfId="7009"/>
    <cellStyle name="Note 2 2 2 3 4 2 2" xfId="15682"/>
    <cellStyle name="Note 2 2 2 3 4 2 2 2" xfId="40764"/>
    <cellStyle name="Note 2 2 2 3 4 2 3" xfId="21465"/>
    <cellStyle name="Note 2 2 2 3 4 2 3 2" xfId="40765"/>
    <cellStyle name="Note 2 2 2 3 4 2 4" xfId="40766"/>
    <cellStyle name="Note 2 2 2 3 4 3" xfId="9900"/>
    <cellStyle name="Note 2 2 2 3 4 3 2" xfId="40767"/>
    <cellStyle name="Note 2 2 2 3 4 4" xfId="4117"/>
    <cellStyle name="Note 2 2 2 3 4 4 2" xfId="40768"/>
    <cellStyle name="Note 2 2 2 3 4 5" xfId="12791"/>
    <cellStyle name="Note 2 2 2 3 4 5 2" xfId="40769"/>
    <cellStyle name="Note 2 2 2 3 4 6" xfId="18574"/>
    <cellStyle name="Note 2 2 2 3 4 6 2" xfId="40770"/>
    <cellStyle name="Note 2 2 2 3 4 7" xfId="40771"/>
    <cellStyle name="Note 2 2 2 3 5" xfId="1692"/>
    <cellStyle name="Note 2 2 2 3 5 2" xfId="9178"/>
    <cellStyle name="Note 2 2 2 3 5 2 2" xfId="14960"/>
    <cellStyle name="Note 2 2 2 3 5 2 2 2" xfId="40772"/>
    <cellStyle name="Note 2 2 2 3 5 2 3" xfId="20743"/>
    <cellStyle name="Note 2 2 2 3 5 2 3 2" xfId="40773"/>
    <cellStyle name="Note 2 2 2 3 5 2 4" xfId="40774"/>
    <cellStyle name="Note 2 2 2 3 5 3" xfId="6287"/>
    <cellStyle name="Note 2 2 2 3 5 3 2" xfId="40775"/>
    <cellStyle name="Note 2 2 2 3 5 4" xfId="12069"/>
    <cellStyle name="Note 2 2 2 3 5 4 2" xfId="40776"/>
    <cellStyle name="Note 2 2 2 3 5 5" xfId="17852"/>
    <cellStyle name="Note 2 2 2 3 5 5 2" xfId="40777"/>
    <cellStyle name="Note 2 2 2 3 5 6" xfId="40778"/>
    <cellStyle name="Note 2 2 2 3 6" xfId="5306"/>
    <cellStyle name="Note 2 2 2 3 6 2" xfId="13980"/>
    <cellStyle name="Note 2 2 2 3 6 2 2" xfId="40779"/>
    <cellStyle name="Note 2 2 2 3 6 3" xfId="19763"/>
    <cellStyle name="Note 2 2 2 3 6 3 2" xfId="40780"/>
    <cellStyle name="Note 2 2 2 3 6 4" xfId="40781"/>
    <cellStyle name="Note 2 2 2 3 7" xfId="8198"/>
    <cellStyle name="Note 2 2 2 3 7 2" xfId="40782"/>
    <cellStyle name="Note 2 2 2 3 8" xfId="3395"/>
    <cellStyle name="Note 2 2 2 3 8 2" xfId="40783"/>
    <cellStyle name="Note 2 2 2 3 9" xfId="11089"/>
    <cellStyle name="Note 2 2 2 3 9 2" xfId="40784"/>
    <cellStyle name="Note 2 2 2 4" xfId="679"/>
    <cellStyle name="Note 2 2 2 4 10" xfId="16874"/>
    <cellStyle name="Note 2 2 2 4 10 2" xfId="40785"/>
    <cellStyle name="Note 2 2 2 4 11" xfId="40786"/>
    <cellStyle name="Note 2 2 2 4 2" xfId="680"/>
    <cellStyle name="Note 2 2 2 4 2 2" xfId="2417"/>
    <cellStyle name="Note 2 2 2 4 2 2 2" xfId="9903"/>
    <cellStyle name="Note 2 2 2 4 2 2 2 2" xfId="15685"/>
    <cellStyle name="Note 2 2 2 4 2 2 2 2 2" xfId="40787"/>
    <cellStyle name="Note 2 2 2 4 2 2 2 3" xfId="21468"/>
    <cellStyle name="Note 2 2 2 4 2 2 2 3 2" xfId="40788"/>
    <cellStyle name="Note 2 2 2 4 2 2 2 4" xfId="40789"/>
    <cellStyle name="Note 2 2 2 4 2 2 3" xfId="7012"/>
    <cellStyle name="Note 2 2 2 4 2 2 3 2" xfId="40790"/>
    <cellStyle name="Note 2 2 2 4 2 2 4" xfId="12794"/>
    <cellStyle name="Note 2 2 2 4 2 2 4 2" xfId="40791"/>
    <cellStyle name="Note 2 2 2 4 2 2 5" xfId="18577"/>
    <cellStyle name="Note 2 2 2 4 2 2 5 2" xfId="40792"/>
    <cellStyle name="Note 2 2 2 4 2 2 6" xfId="40793"/>
    <cellStyle name="Note 2 2 2 4 2 3" xfId="5309"/>
    <cellStyle name="Note 2 2 2 4 2 3 2" xfId="13983"/>
    <cellStyle name="Note 2 2 2 4 2 3 2 2" xfId="40794"/>
    <cellStyle name="Note 2 2 2 4 2 3 3" xfId="19766"/>
    <cellStyle name="Note 2 2 2 4 2 3 3 2" xfId="40795"/>
    <cellStyle name="Note 2 2 2 4 2 3 4" xfId="40796"/>
    <cellStyle name="Note 2 2 2 4 2 4" xfId="8201"/>
    <cellStyle name="Note 2 2 2 4 2 4 2" xfId="40797"/>
    <cellStyle name="Note 2 2 2 4 2 5" xfId="4120"/>
    <cellStyle name="Note 2 2 2 4 2 5 2" xfId="40798"/>
    <cellStyle name="Note 2 2 2 4 2 6" xfId="11092"/>
    <cellStyle name="Note 2 2 2 4 2 6 2" xfId="40799"/>
    <cellStyle name="Note 2 2 2 4 2 7" xfId="16875"/>
    <cellStyle name="Note 2 2 2 4 2 7 2" xfId="40800"/>
    <cellStyle name="Note 2 2 2 4 2 8" xfId="40801"/>
    <cellStyle name="Note 2 2 2 4 3" xfId="1186"/>
    <cellStyle name="Note 2 2 2 4 3 2" xfId="2890"/>
    <cellStyle name="Note 2 2 2 4 3 2 2" xfId="10376"/>
    <cellStyle name="Note 2 2 2 4 3 2 2 2" xfId="16158"/>
    <cellStyle name="Note 2 2 2 4 3 2 2 2 2" xfId="40802"/>
    <cellStyle name="Note 2 2 2 4 3 2 2 3" xfId="21941"/>
    <cellStyle name="Note 2 2 2 4 3 2 2 3 2" xfId="40803"/>
    <cellStyle name="Note 2 2 2 4 3 2 2 4" xfId="40804"/>
    <cellStyle name="Note 2 2 2 4 3 2 3" xfId="7485"/>
    <cellStyle name="Note 2 2 2 4 3 2 3 2" xfId="40805"/>
    <cellStyle name="Note 2 2 2 4 3 2 4" xfId="13267"/>
    <cellStyle name="Note 2 2 2 4 3 2 4 2" xfId="40806"/>
    <cellStyle name="Note 2 2 2 4 3 2 5" xfId="19050"/>
    <cellStyle name="Note 2 2 2 4 3 2 5 2" xfId="40807"/>
    <cellStyle name="Note 2 2 2 4 3 2 6" xfId="40808"/>
    <cellStyle name="Note 2 2 2 4 3 3" xfId="5782"/>
    <cellStyle name="Note 2 2 2 4 3 3 2" xfId="14456"/>
    <cellStyle name="Note 2 2 2 4 3 3 2 2" xfId="40809"/>
    <cellStyle name="Note 2 2 2 4 3 3 3" xfId="20239"/>
    <cellStyle name="Note 2 2 2 4 3 3 3 2" xfId="40810"/>
    <cellStyle name="Note 2 2 2 4 3 3 4" xfId="40811"/>
    <cellStyle name="Note 2 2 2 4 3 4" xfId="8674"/>
    <cellStyle name="Note 2 2 2 4 3 4 2" xfId="40812"/>
    <cellStyle name="Note 2 2 2 4 3 5" xfId="4593"/>
    <cellStyle name="Note 2 2 2 4 3 5 2" xfId="40813"/>
    <cellStyle name="Note 2 2 2 4 3 6" xfId="11565"/>
    <cellStyle name="Note 2 2 2 4 3 6 2" xfId="40814"/>
    <cellStyle name="Note 2 2 2 4 3 7" xfId="17348"/>
    <cellStyle name="Note 2 2 2 4 3 7 2" xfId="40815"/>
    <cellStyle name="Note 2 2 2 4 3 8" xfId="40816"/>
    <cellStyle name="Note 2 2 2 4 4" xfId="2416"/>
    <cellStyle name="Note 2 2 2 4 4 2" xfId="7011"/>
    <cellStyle name="Note 2 2 2 4 4 2 2" xfId="15684"/>
    <cellStyle name="Note 2 2 2 4 4 2 2 2" xfId="40817"/>
    <cellStyle name="Note 2 2 2 4 4 2 3" xfId="21467"/>
    <cellStyle name="Note 2 2 2 4 4 2 3 2" xfId="40818"/>
    <cellStyle name="Note 2 2 2 4 4 2 4" xfId="40819"/>
    <cellStyle name="Note 2 2 2 4 4 3" xfId="9902"/>
    <cellStyle name="Note 2 2 2 4 4 3 2" xfId="40820"/>
    <cellStyle name="Note 2 2 2 4 4 4" xfId="4119"/>
    <cellStyle name="Note 2 2 2 4 4 4 2" xfId="40821"/>
    <cellStyle name="Note 2 2 2 4 4 5" xfId="12793"/>
    <cellStyle name="Note 2 2 2 4 4 5 2" xfId="40822"/>
    <cellStyle name="Note 2 2 2 4 4 6" xfId="18576"/>
    <cellStyle name="Note 2 2 2 4 4 6 2" xfId="40823"/>
    <cellStyle name="Note 2 2 2 4 4 7" xfId="40824"/>
    <cellStyle name="Note 2 2 2 4 5" xfId="1693"/>
    <cellStyle name="Note 2 2 2 4 5 2" xfId="9179"/>
    <cellStyle name="Note 2 2 2 4 5 2 2" xfId="14961"/>
    <cellStyle name="Note 2 2 2 4 5 2 2 2" xfId="40825"/>
    <cellStyle name="Note 2 2 2 4 5 2 3" xfId="20744"/>
    <cellStyle name="Note 2 2 2 4 5 2 3 2" xfId="40826"/>
    <cellStyle name="Note 2 2 2 4 5 2 4" xfId="40827"/>
    <cellStyle name="Note 2 2 2 4 5 3" xfId="6288"/>
    <cellStyle name="Note 2 2 2 4 5 3 2" xfId="40828"/>
    <cellStyle name="Note 2 2 2 4 5 4" xfId="12070"/>
    <cellStyle name="Note 2 2 2 4 5 4 2" xfId="40829"/>
    <cellStyle name="Note 2 2 2 4 5 5" xfId="17853"/>
    <cellStyle name="Note 2 2 2 4 5 5 2" xfId="40830"/>
    <cellStyle name="Note 2 2 2 4 5 6" xfId="40831"/>
    <cellStyle name="Note 2 2 2 4 6" xfId="5308"/>
    <cellStyle name="Note 2 2 2 4 6 2" xfId="13982"/>
    <cellStyle name="Note 2 2 2 4 6 2 2" xfId="40832"/>
    <cellStyle name="Note 2 2 2 4 6 3" xfId="19765"/>
    <cellStyle name="Note 2 2 2 4 6 3 2" xfId="40833"/>
    <cellStyle name="Note 2 2 2 4 6 4" xfId="40834"/>
    <cellStyle name="Note 2 2 2 4 7" xfId="8200"/>
    <cellStyle name="Note 2 2 2 4 7 2" xfId="40835"/>
    <cellStyle name="Note 2 2 2 4 8" xfId="3396"/>
    <cellStyle name="Note 2 2 2 4 8 2" xfId="40836"/>
    <cellStyle name="Note 2 2 2 4 9" xfId="11091"/>
    <cellStyle name="Note 2 2 2 4 9 2" xfId="40837"/>
    <cellStyle name="Note 2 2 2 5" xfId="681"/>
    <cellStyle name="Note 2 2 2 5 2" xfId="2418"/>
    <cellStyle name="Note 2 2 2 5 2 2" xfId="7013"/>
    <cellStyle name="Note 2 2 2 5 2 2 2" xfId="15686"/>
    <cellStyle name="Note 2 2 2 5 2 2 2 2" xfId="40838"/>
    <cellStyle name="Note 2 2 2 5 2 2 3" xfId="21469"/>
    <cellStyle name="Note 2 2 2 5 2 2 3 2" xfId="40839"/>
    <cellStyle name="Note 2 2 2 5 2 2 4" xfId="40840"/>
    <cellStyle name="Note 2 2 2 5 2 3" xfId="9904"/>
    <cellStyle name="Note 2 2 2 5 2 3 2" xfId="40841"/>
    <cellStyle name="Note 2 2 2 5 2 4" xfId="4121"/>
    <cellStyle name="Note 2 2 2 5 2 4 2" xfId="40842"/>
    <cellStyle name="Note 2 2 2 5 2 5" xfId="12795"/>
    <cellStyle name="Note 2 2 2 5 2 5 2" xfId="40843"/>
    <cellStyle name="Note 2 2 2 5 2 6" xfId="18578"/>
    <cellStyle name="Note 2 2 2 5 2 6 2" xfId="40844"/>
    <cellStyle name="Note 2 2 2 5 2 7" xfId="40845"/>
    <cellStyle name="Note 2 2 2 5 3" xfId="1689"/>
    <cellStyle name="Note 2 2 2 5 3 2" xfId="9175"/>
    <cellStyle name="Note 2 2 2 5 3 2 2" xfId="14957"/>
    <cellStyle name="Note 2 2 2 5 3 2 2 2" xfId="40846"/>
    <cellStyle name="Note 2 2 2 5 3 2 3" xfId="20740"/>
    <cellStyle name="Note 2 2 2 5 3 2 3 2" xfId="40847"/>
    <cellStyle name="Note 2 2 2 5 3 2 4" xfId="40848"/>
    <cellStyle name="Note 2 2 2 5 3 3" xfId="6284"/>
    <cellStyle name="Note 2 2 2 5 3 3 2" xfId="40849"/>
    <cellStyle name="Note 2 2 2 5 3 4" xfId="12066"/>
    <cellStyle name="Note 2 2 2 5 3 4 2" xfId="40850"/>
    <cellStyle name="Note 2 2 2 5 3 5" xfId="17849"/>
    <cellStyle name="Note 2 2 2 5 3 5 2" xfId="40851"/>
    <cellStyle name="Note 2 2 2 5 3 6" xfId="40852"/>
    <cellStyle name="Note 2 2 2 5 4" xfId="5310"/>
    <cellStyle name="Note 2 2 2 5 4 2" xfId="13984"/>
    <cellStyle name="Note 2 2 2 5 4 2 2" xfId="40853"/>
    <cellStyle name="Note 2 2 2 5 4 3" xfId="19767"/>
    <cellStyle name="Note 2 2 2 5 4 3 2" xfId="40854"/>
    <cellStyle name="Note 2 2 2 5 4 4" xfId="40855"/>
    <cellStyle name="Note 2 2 2 5 5" xfId="8202"/>
    <cellStyle name="Note 2 2 2 5 5 2" xfId="40856"/>
    <cellStyle name="Note 2 2 2 5 6" xfId="3392"/>
    <cellStyle name="Note 2 2 2 5 6 2" xfId="40857"/>
    <cellStyle name="Note 2 2 2 5 7" xfId="11093"/>
    <cellStyle name="Note 2 2 2 5 7 2" xfId="40858"/>
    <cellStyle name="Note 2 2 2 5 8" xfId="16876"/>
    <cellStyle name="Note 2 2 2 5 8 2" xfId="40859"/>
    <cellStyle name="Note 2 2 2 5 9" xfId="40860"/>
    <cellStyle name="Note 2 2 2 6" xfId="913"/>
    <cellStyle name="Note 2 2 2 6 2" xfId="2619"/>
    <cellStyle name="Note 2 2 2 6 2 2" xfId="10105"/>
    <cellStyle name="Note 2 2 2 6 2 2 2" xfId="15887"/>
    <cellStyle name="Note 2 2 2 6 2 2 2 2" xfId="40861"/>
    <cellStyle name="Note 2 2 2 6 2 2 3" xfId="21670"/>
    <cellStyle name="Note 2 2 2 6 2 2 3 2" xfId="40862"/>
    <cellStyle name="Note 2 2 2 6 2 2 4" xfId="40863"/>
    <cellStyle name="Note 2 2 2 6 2 3" xfId="7214"/>
    <cellStyle name="Note 2 2 2 6 2 3 2" xfId="40864"/>
    <cellStyle name="Note 2 2 2 6 2 4" xfId="12996"/>
    <cellStyle name="Note 2 2 2 6 2 4 2" xfId="40865"/>
    <cellStyle name="Note 2 2 2 6 2 5" xfId="18779"/>
    <cellStyle name="Note 2 2 2 6 2 5 2" xfId="40866"/>
    <cellStyle name="Note 2 2 2 6 2 6" xfId="40867"/>
    <cellStyle name="Note 2 2 2 6 3" xfId="5511"/>
    <cellStyle name="Note 2 2 2 6 3 2" xfId="14185"/>
    <cellStyle name="Note 2 2 2 6 3 2 2" xfId="40868"/>
    <cellStyle name="Note 2 2 2 6 3 3" xfId="19968"/>
    <cellStyle name="Note 2 2 2 6 3 3 2" xfId="40869"/>
    <cellStyle name="Note 2 2 2 6 3 4" xfId="40870"/>
    <cellStyle name="Note 2 2 2 6 4" xfId="8403"/>
    <cellStyle name="Note 2 2 2 6 4 2" xfId="40871"/>
    <cellStyle name="Note 2 2 2 6 5" xfId="4322"/>
    <cellStyle name="Note 2 2 2 6 5 2" xfId="40872"/>
    <cellStyle name="Note 2 2 2 6 6" xfId="11294"/>
    <cellStyle name="Note 2 2 2 6 6 2" xfId="40873"/>
    <cellStyle name="Note 2 2 2 6 7" xfId="17077"/>
    <cellStyle name="Note 2 2 2 6 7 2" xfId="40874"/>
    <cellStyle name="Note 2 2 2 6 8" xfId="40875"/>
    <cellStyle name="Note 2 2 2 7" xfId="2409"/>
    <cellStyle name="Note 2 2 2 7 2" xfId="7004"/>
    <cellStyle name="Note 2 2 2 7 2 2" xfId="15677"/>
    <cellStyle name="Note 2 2 2 7 2 2 2" xfId="40876"/>
    <cellStyle name="Note 2 2 2 7 2 3" xfId="21460"/>
    <cellStyle name="Note 2 2 2 7 2 3 2" xfId="40877"/>
    <cellStyle name="Note 2 2 2 7 2 4" xfId="40878"/>
    <cellStyle name="Note 2 2 2 7 3" xfId="9895"/>
    <cellStyle name="Note 2 2 2 7 3 2" xfId="40879"/>
    <cellStyle name="Note 2 2 2 7 4" xfId="4112"/>
    <cellStyle name="Note 2 2 2 7 4 2" xfId="40880"/>
    <cellStyle name="Note 2 2 2 7 5" xfId="12786"/>
    <cellStyle name="Note 2 2 2 7 5 2" xfId="40881"/>
    <cellStyle name="Note 2 2 2 7 6" xfId="18569"/>
    <cellStyle name="Note 2 2 2 7 6 2" xfId="40882"/>
    <cellStyle name="Note 2 2 2 7 7" xfId="40883"/>
    <cellStyle name="Note 2 2 2 8" xfId="1345"/>
    <cellStyle name="Note 2 2 2 8 2" xfId="8831"/>
    <cellStyle name="Note 2 2 2 8 2 2" xfId="14613"/>
    <cellStyle name="Note 2 2 2 8 2 2 2" xfId="40884"/>
    <cellStyle name="Note 2 2 2 8 2 3" xfId="20396"/>
    <cellStyle name="Note 2 2 2 8 2 3 2" xfId="40885"/>
    <cellStyle name="Note 2 2 2 8 2 4" xfId="40886"/>
    <cellStyle name="Note 2 2 2 8 3" xfId="5940"/>
    <cellStyle name="Note 2 2 2 8 3 2" xfId="40887"/>
    <cellStyle name="Note 2 2 2 8 4" xfId="11722"/>
    <cellStyle name="Note 2 2 2 8 4 2" xfId="40888"/>
    <cellStyle name="Note 2 2 2 8 5" xfId="17505"/>
    <cellStyle name="Note 2 2 2 8 5 2" xfId="40889"/>
    <cellStyle name="Note 2 2 2 8 6" xfId="40890"/>
    <cellStyle name="Note 2 2 2 9" xfId="5301"/>
    <cellStyle name="Note 2 2 2 9 2" xfId="13975"/>
    <cellStyle name="Note 2 2 2 9 2 2" xfId="40891"/>
    <cellStyle name="Note 2 2 2 9 3" xfId="19758"/>
    <cellStyle name="Note 2 2 2 9 3 2" xfId="40892"/>
    <cellStyle name="Note 2 2 2 9 4" xfId="40893"/>
    <cellStyle name="Note 2 2 3" xfId="682"/>
    <cellStyle name="Note 2 2 3 10" xfId="11094"/>
    <cellStyle name="Note 2 2 3 10 2" xfId="40894"/>
    <cellStyle name="Note 2 2 3 11" xfId="16877"/>
    <cellStyle name="Note 2 2 3 11 2" xfId="40895"/>
    <cellStyle name="Note 2 2 3 12" xfId="40896"/>
    <cellStyle name="Note 2 2 3 2" xfId="683"/>
    <cellStyle name="Note 2 2 3 2 10" xfId="16878"/>
    <cellStyle name="Note 2 2 3 2 10 2" xfId="40897"/>
    <cellStyle name="Note 2 2 3 2 11" xfId="40898"/>
    <cellStyle name="Note 2 2 3 2 2" xfId="684"/>
    <cellStyle name="Note 2 2 3 2 2 2" xfId="2421"/>
    <cellStyle name="Note 2 2 3 2 2 2 2" xfId="9907"/>
    <cellStyle name="Note 2 2 3 2 2 2 2 2" xfId="15689"/>
    <cellStyle name="Note 2 2 3 2 2 2 2 2 2" xfId="40899"/>
    <cellStyle name="Note 2 2 3 2 2 2 2 3" xfId="21472"/>
    <cellStyle name="Note 2 2 3 2 2 2 2 3 2" xfId="40900"/>
    <cellStyle name="Note 2 2 3 2 2 2 2 4" xfId="40901"/>
    <cellStyle name="Note 2 2 3 2 2 2 3" xfId="7016"/>
    <cellStyle name="Note 2 2 3 2 2 2 3 2" xfId="40902"/>
    <cellStyle name="Note 2 2 3 2 2 2 4" xfId="12798"/>
    <cellStyle name="Note 2 2 3 2 2 2 4 2" xfId="40903"/>
    <cellStyle name="Note 2 2 3 2 2 2 5" xfId="18581"/>
    <cellStyle name="Note 2 2 3 2 2 2 5 2" xfId="40904"/>
    <cellStyle name="Note 2 2 3 2 2 2 6" xfId="40905"/>
    <cellStyle name="Note 2 2 3 2 2 3" xfId="5313"/>
    <cellStyle name="Note 2 2 3 2 2 3 2" xfId="13987"/>
    <cellStyle name="Note 2 2 3 2 2 3 2 2" xfId="40906"/>
    <cellStyle name="Note 2 2 3 2 2 3 3" xfId="19770"/>
    <cellStyle name="Note 2 2 3 2 2 3 3 2" xfId="40907"/>
    <cellStyle name="Note 2 2 3 2 2 3 4" xfId="40908"/>
    <cellStyle name="Note 2 2 3 2 2 4" xfId="8205"/>
    <cellStyle name="Note 2 2 3 2 2 4 2" xfId="40909"/>
    <cellStyle name="Note 2 2 3 2 2 5" xfId="4124"/>
    <cellStyle name="Note 2 2 3 2 2 5 2" xfId="40910"/>
    <cellStyle name="Note 2 2 3 2 2 6" xfId="11096"/>
    <cellStyle name="Note 2 2 3 2 2 6 2" xfId="40911"/>
    <cellStyle name="Note 2 2 3 2 2 7" xfId="16879"/>
    <cellStyle name="Note 2 2 3 2 2 7 2" xfId="40912"/>
    <cellStyle name="Note 2 2 3 2 2 8" xfId="40913"/>
    <cellStyle name="Note 2 2 3 2 3" xfId="1188"/>
    <cellStyle name="Note 2 2 3 2 3 2" xfId="2892"/>
    <cellStyle name="Note 2 2 3 2 3 2 2" xfId="10378"/>
    <cellStyle name="Note 2 2 3 2 3 2 2 2" xfId="16160"/>
    <cellStyle name="Note 2 2 3 2 3 2 2 2 2" xfId="40914"/>
    <cellStyle name="Note 2 2 3 2 3 2 2 3" xfId="21943"/>
    <cellStyle name="Note 2 2 3 2 3 2 2 3 2" xfId="40915"/>
    <cellStyle name="Note 2 2 3 2 3 2 2 4" xfId="40916"/>
    <cellStyle name="Note 2 2 3 2 3 2 3" xfId="7487"/>
    <cellStyle name="Note 2 2 3 2 3 2 3 2" xfId="40917"/>
    <cellStyle name="Note 2 2 3 2 3 2 4" xfId="13269"/>
    <cellStyle name="Note 2 2 3 2 3 2 4 2" xfId="40918"/>
    <cellStyle name="Note 2 2 3 2 3 2 5" xfId="19052"/>
    <cellStyle name="Note 2 2 3 2 3 2 5 2" xfId="40919"/>
    <cellStyle name="Note 2 2 3 2 3 2 6" xfId="40920"/>
    <cellStyle name="Note 2 2 3 2 3 3" xfId="5784"/>
    <cellStyle name="Note 2 2 3 2 3 3 2" xfId="14458"/>
    <cellStyle name="Note 2 2 3 2 3 3 2 2" xfId="40921"/>
    <cellStyle name="Note 2 2 3 2 3 3 3" xfId="20241"/>
    <cellStyle name="Note 2 2 3 2 3 3 3 2" xfId="40922"/>
    <cellStyle name="Note 2 2 3 2 3 3 4" xfId="40923"/>
    <cellStyle name="Note 2 2 3 2 3 4" xfId="8676"/>
    <cellStyle name="Note 2 2 3 2 3 4 2" xfId="40924"/>
    <cellStyle name="Note 2 2 3 2 3 5" xfId="4595"/>
    <cellStyle name="Note 2 2 3 2 3 5 2" xfId="40925"/>
    <cellStyle name="Note 2 2 3 2 3 6" xfId="11567"/>
    <cellStyle name="Note 2 2 3 2 3 6 2" xfId="40926"/>
    <cellStyle name="Note 2 2 3 2 3 7" xfId="17350"/>
    <cellStyle name="Note 2 2 3 2 3 7 2" xfId="40927"/>
    <cellStyle name="Note 2 2 3 2 3 8" xfId="40928"/>
    <cellStyle name="Note 2 2 3 2 4" xfId="2420"/>
    <cellStyle name="Note 2 2 3 2 4 2" xfId="7015"/>
    <cellStyle name="Note 2 2 3 2 4 2 2" xfId="15688"/>
    <cellStyle name="Note 2 2 3 2 4 2 2 2" xfId="40929"/>
    <cellStyle name="Note 2 2 3 2 4 2 3" xfId="21471"/>
    <cellStyle name="Note 2 2 3 2 4 2 3 2" xfId="40930"/>
    <cellStyle name="Note 2 2 3 2 4 2 4" xfId="40931"/>
    <cellStyle name="Note 2 2 3 2 4 3" xfId="9906"/>
    <cellStyle name="Note 2 2 3 2 4 3 2" xfId="40932"/>
    <cellStyle name="Note 2 2 3 2 4 4" xfId="4123"/>
    <cellStyle name="Note 2 2 3 2 4 4 2" xfId="40933"/>
    <cellStyle name="Note 2 2 3 2 4 5" xfId="12797"/>
    <cellStyle name="Note 2 2 3 2 4 5 2" xfId="40934"/>
    <cellStyle name="Note 2 2 3 2 4 6" xfId="18580"/>
    <cellStyle name="Note 2 2 3 2 4 6 2" xfId="40935"/>
    <cellStyle name="Note 2 2 3 2 4 7" xfId="40936"/>
    <cellStyle name="Note 2 2 3 2 5" xfId="1695"/>
    <cellStyle name="Note 2 2 3 2 5 2" xfId="9181"/>
    <cellStyle name="Note 2 2 3 2 5 2 2" xfId="14963"/>
    <cellStyle name="Note 2 2 3 2 5 2 2 2" xfId="40937"/>
    <cellStyle name="Note 2 2 3 2 5 2 3" xfId="20746"/>
    <cellStyle name="Note 2 2 3 2 5 2 3 2" xfId="40938"/>
    <cellStyle name="Note 2 2 3 2 5 2 4" xfId="40939"/>
    <cellStyle name="Note 2 2 3 2 5 3" xfId="6290"/>
    <cellStyle name="Note 2 2 3 2 5 3 2" xfId="40940"/>
    <cellStyle name="Note 2 2 3 2 5 4" xfId="12072"/>
    <cellStyle name="Note 2 2 3 2 5 4 2" xfId="40941"/>
    <cellStyle name="Note 2 2 3 2 5 5" xfId="17855"/>
    <cellStyle name="Note 2 2 3 2 5 5 2" xfId="40942"/>
    <cellStyle name="Note 2 2 3 2 5 6" xfId="40943"/>
    <cellStyle name="Note 2 2 3 2 6" xfId="5312"/>
    <cellStyle name="Note 2 2 3 2 6 2" xfId="13986"/>
    <cellStyle name="Note 2 2 3 2 6 2 2" xfId="40944"/>
    <cellStyle name="Note 2 2 3 2 6 3" xfId="19769"/>
    <cellStyle name="Note 2 2 3 2 6 3 2" xfId="40945"/>
    <cellStyle name="Note 2 2 3 2 6 4" xfId="40946"/>
    <cellStyle name="Note 2 2 3 2 7" xfId="8204"/>
    <cellStyle name="Note 2 2 3 2 7 2" xfId="40947"/>
    <cellStyle name="Note 2 2 3 2 8" xfId="3398"/>
    <cellStyle name="Note 2 2 3 2 8 2" xfId="40948"/>
    <cellStyle name="Note 2 2 3 2 9" xfId="11095"/>
    <cellStyle name="Note 2 2 3 2 9 2" xfId="40949"/>
    <cellStyle name="Note 2 2 3 3" xfId="685"/>
    <cellStyle name="Note 2 2 3 3 2" xfId="2422"/>
    <cellStyle name="Note 2 2 3 3 2 2" xfId="7017"/>
    <cellStyle name="Note 2 2 3 3 2 2 2" xfId="15690"/>
    <cellStyle name="Note 2 2 3 3 2 2 2 2" xfId="40950"/>
    <cellStyle name="Note 2 2 3 3 2 2 3" xfId="21473"/>
    <cellStyle name="Note 2 2 3 3 2 2 3 2" xfId="40951"/>
    <cellStyle name="Note 2 2 3 3 2 2 4" xfId="40952"/>
    <cellStyle name="Note 2 2 3 3 2 3" xfId="9908"/>
    <cellStyle name="Note 2 2 3 3 2 3 2" xfId="40953"/>
    <cellStyle name="Note 2 2 3 3 2 4" xfId="4125"/>
    <cellStyle name="Note 2 2 3 3 2 4 2" xfId="40954"/>
    <cellStyle name="Note 2 2 3 3 2 5" xfId="12799"/>
    <cellStyle name="Note 2 2 3 3 2 5 2" xfId="40955"/>
    <cellStyle name="Note 2 2 3 3 2 6" xfId="18582"/>
    <cellStyle name="Note 2 2 3 3 2 6 2" xfId="40956"/>
    <cellStyle name="Note 2 2 3 3 2 7" xfId="40957"/>
    <cellStyle name="Note 2 2 3 3 3" xfId="1694"/>
    <cellStyle name="Note 2 2 3 3 3 2" xfId="9180"/>
    <cellStyle name="Note 2 2 3 3 3 2 2" xfId="14962"/>
    <cellStyle name="Note 2 2 3 3 3 2 2 2" xfId="40958"/>
    <cellStyle name="Note 2 2 3 3 3 2 3" xfId="20745"/>
    <cellStyle name="Note 2 2 3 3 3 2 3 2" xfId="40959"/>
    <cellStyle name="Note 2 2 3 3 3 2 4" xfId="40960"/>
    <cellStyle name="Note 2 2 3 3 3 3" xfId="6289"/>
    <cellStyle name="Note 2 2 3 3 3 3 2" xfId="40961"/>
    <cellStyle name="Note 2 2 3 3 3 4" xfId="12071"/>
    <cellStyle name="Note 2 2 3 3 3 4 2" xfId="40962"/>
    <cellStyle name="Note 2 2 3 3 3 5" xfId="17854"/>
    <cellStyle name="Note 2 2 3 3 3 5 2" xfId="40963"/>
    <cellStyle name="Note 2 2 3 3 3 6" xfId="40964"/>
    <cellStyle name="Note 2 2 3 3 4" xfId="5314"/>
    <cellStyle name="Note 2 2 3 3 4 2" xfId="13988"/>
    <cellStyle name="Note 2 2 3 3 4 2 2" xfId="40965"/>
    <cellStyle name="Note 2 2 3 3 4 3" xfId="19771"/>
    <cellStyle name="Note 2 2 3 3 4 3 2" xfId="40966"/>
    <cellStyle name="Note 2 2 3 3 4 4" xfId="40967"/>
    <cellStyle name="Note 2 2 3 3 5" xfId="8206"/>
    <cellStyle name="Note 2 2 3 3 5 2" xfId="40968"/>
    <cellStyle name="Note 2 2 3 3 6" xfId="3397"/>
    <cellStyle name="Note 2 2 3 3 6 2" xfId="40969"/>
    <cellStyle name="Note 2 2 3 3 7" xfId="11097"/>
    <cellStyle name="Note 2 2 3 3 7 2" xfId="40970"/>
    <cellStyle name="Note 2 2 3 3 8" xfId="16880"/>
    <cellStyle name="Note 2 2 3 3 8 2" xfId="40971"/>
    <cellStyle name="Note 2 2 3 3 9" xfId="40972"/>
    <cellStyle name="Note 2 2 3 4" xfId="1187"/>
    <cellStyle name="Note 2 2 3 4 2" xfId="2891"/>
    <cellStyle name="Note 2 2 3 4 2 2" xfId="10377"/>
    <cellStyle name="Note 2 2 3 4 2 2 2" xfId="16159"/>
    <cellStyle name="Note 2 2 3 4 2 2 2 2" xfId="40973"/>
    <cellStyle name="Note 2 2 3 4 2 2 3" xfId="21942"/>
    <cellStyle name="Note 2 2 3 4 2 2 3 2" xfId="40974"/>
    <cellStyle name="Note 2 2 3 4 2 2 4" xfId="40975"/>
    <cellStyle name="Note 2 2 3 4 2 3" xfId="7486"/>
    <cellStyle name="Note 2 2 3 4 2 3 2" xfId="40976"/>
    <cellStyle name="Note 2 2 3 4 2 4" xfId="13268"/>
    <cellStyle name="Note 2 2 3 4 2 4 2" xfId="40977"/>
    <cellStyle name="Note 2 2 3 4 2 5" xfId="19051"/>
    <cellStyle name="Note 2 2 3 4 2 5 2" xfId="40978"/>
    <cellStyle name="Note 2 2 3 4 2 6" xfId="40979"/>
    <cellStyle name="Note 2 2 3 4 3" xfId="5783"/>
    <cellStyle name="Note 2 2 3 4 3 2" xfId="14457"/>
    <cellStyle name="Note 2 2 3 4 3 2 2" xfId="40980"/>
    <cellStyle name="Note 2 2 3 4 3 3" xfId="20240"/>
    <cellStyle name="Note 2 2 3 4 3 3 2" xfId="40981"/>
    <cellStyle name="Note 2 2 3 4 3 4" xfId="40982"/>
    <cellStyle name="Note 2 2 3 4 4" xfId="8675"/>
    <cellStyle name="Note 2 2 3 4 4 2" xfId="40983"/>
    <cellStyle name="Note 2 2 3 4 5" xfId="4594"/>
    <cellStyle name="Note 2 2 3 4 5 2" xfId="40984"/>
    <cellStyle name="Note 2 2 3 4 6" xfId="11566"/>
    <cellStyle name="Note 2 2 3 4 6 2" xfId="40985"/>
    <cellStyle name="Note 2 2 3 4 7" xfId="17349"/>
    <cellStyle name="Note 2 2 3 4 7 2" xfId="40986"/>
    <cellStyle name="Note 2 2 3 4 8" xfId="40987"/>
    <cellStyle name="Note 2 2 3 5" xfId="2419"/>
    <cellStyle name="Note 2 2 3 5 2" xfId="7014"/>
    <cellStyle name="Note 2 2 3 5 2 2" xfId="15687"/>
    <cellStyle name="Note 2 2 3 5 2 2 2" xfId="40988"/>
    <cellStyle name="Note 2 2 3 5 2 3" xfId="21470"/>
    <cellStyle name="Note 2 2 3 5 2 3 2" xfId="40989"/>
    <cellStyle name="Note 2 2 3 5 2 4" xfId="40990"/>
    <cellStyle name="Note 2 2 3 5 3" xfId="9905"/>
    <cellStyle name="Note 2 2 3 5 3 2" xfId="40991"/>
    <cellStyle name="Note 2 2 3 5 4" xfId="4122"/>
    <cellStyle name="Note 2 2 3 5 4 2" xfId="40992"/>
    <cellStyle name="Note 2 2 3 5 5" xfId="12796"/>
    <cellStyle name="Note 2 2 3 5 5 2" xfId="40993"/>
    <cellStyle name="Note 2 2 3 5 6" xfId="18579"/>
    <cellStyle name="Note 2 2 3 5 6 2" xfId="40994"/>
    <cellStyle name="Note 2 2 3 5 7" xfId="40995"/>
    <cellStyle name="Note 2 2 3 6" xfId="1344"/>
    <cellStyle name="Note 2 2 3 6 2" xfId="8830"/>
    <cellStyle name="Note 2 2 3 6 2 2" xfId="14612"/>
    <cellStyle name="Note 2 2 3 6 2 2 2" xfId="40996"/>
    <cellStyle name="Note 2 2 3 6 2 3" xfId="20395"/>
    <cellStyle name="Note 2 2 3 6 2 3 2" xfId="40997"/>
    <cellStyle name="Note 2 2 3 6 2 4" xfId="40998"/>
    <cellStyle name="Note 2 2 3 6 3" xfId="5939"/>
    <cellStyle name="Note 2 2 3 6 3 2" xfId="40999"/>
    <cellStyle name="Note 2 2 3 6 4" xfId="11721"/>
    <cellStyle name="Note 2 2 3 6 4 2" xfId="41000"/>
    <cellStyle name="Note 2 2 3 6 5" xfId="17504"/>
    <cellStyle name="Note 2 2 3 6 5 2" xfId="41001"/>
    <cellStyle name="Note 2 2 3 6 6" xfId="41002"/>
    <cellStyle name="Note 2 2 3 7" xfId="5311"/>
    <cellStyle name="Note 2 2 3 7 2" xfId="13985"/>
    <cellStyle name="Note 2 2 3 7 2 2" xfId="41003"/>
    <cellStyle name="Note 2 2 3 7 3" xfId="19768"/>
    <cellStyle name="Note 2 2 3 7 3 2" xfId="41004"/>
    <cellStyle name="Note 2 2 3 7 4" xfId="41005"/>
    <cellStyle name="Note 2 2 3 8" xfId="8203"/>
    <cellStyle name="Note 2 2 3 8 2" xfId="41006"/>
    <cellStyle name="Note 2 2 3 9" xfId="3047"/>
    <cellStyle name="Note 2 2 3 9 2" xfId="41007"/>
    <cellStyle name="Note 2 2 4" xfId="686"/>
    <cellStyle name="Note 2 2 4 10" xfId="16881"/>
    <cellStyle name="Note 2 2 4 10 2" xfId="41008"/>
    <cellStyle name="Note 2 2 4 11" xfId="41009"/>
    <cellStyle name="Note 2 2 4 2" xfId="687"/>
    <cellStyle name="Note 2 2 4 2 2" xfId="2424"/>
    <cellStyle name="Note 2 2 4 2 2 2" xfId="9910"/>
    <cellStyle name="Note 2 2 4 2 2 2 2" xfId="15692"/>
    <cellStyle name="Note 2 2 4 2 2 2 2 2" xfId="41010"/>
    <cellStyle name="Note 2 2 4 2 2 2 3" xfId="21475"/>
    <cellStyle name="Note 2 2 4 2 2 2 3 2" xfId="41011"/>
    <cellStyle name="Note 2 2 4 2 2 2 4" xfId="41012"/>
    <cellStyle name="Note 2 2 4 2 2 3" xfId="7019"/>
    <cellStyle name="Note 2 2 4 2 2 3 2" xfId="41013"/>
    <cellStyle name="Note 2 2 4 2 2 4" xfId="12801"/>
    <cellStyle name="Note 2 2 4 2 2 4 2" xfId="41014"/>
    <cellStyle name="Note 2 2 4 2 2 5" xfId="18584"/>
    <cellStyle name="Note 2 2 4 2 2 5 2" xfId="41015"/>
    <cellStyle name="Note 2 2 4 2 2 6" xfId="41016"/>
    <cellStyle name="Note 2 2 4 2 3" xfId="5316"/>
    <cellStyle name="Note 2 2 4 2 3 2" xfId="13990"/>
    <cellStyle name="Note 2 2 4 2 3 2 2" xfId="41017"/>
    <cellStyle name="Note 2 2 4 2 3 3" xfId="19773"/>
    <cellStyle name="Note 2 2 4 2 3 3 2" xfId="41018"/>
    <cellStyle name="Note 2 2 4 2 3 4" xfId="41019"/>
    <cellStyle name="Note 2 2 4 2 4" xfId="8208"/>
    <cellStyle name="Note 2 2 4 2 4 2" xfId="41020"/>
    <cellStyle name="Note 2 2 4 2 5" xfId="4127"/>
    <cellStyle name="Note 2 2 4 2 5 2" xfId="41021"/>
    <cellStyle name="Note 2 2 4 2 6" xfId="11099"/>
    <cellStyle name="Note 2 2 4 2 6 2" xfId="41022"/>
    <cellStyle name="Note 2 2 4 2 7" xfId="16882"/>
    <cellStyle name="Note 2 2 4 2 7 2" xfId="41023"/>
    <cellStyle name="Note 2 2 4 2 8" xfId="41024"/>
    <cellStyle name="Note 2 2 4 3" xfId="1189"/>
    <cellStyle name="Note 2 2 4 3 2" xfId="2893"/>
    <cellStyle name="Note 2 2 4 3 2 2" xfId="10379"/>
    <cellStyle name="Note 2 2 4 3 2 2 2" xfId="16161"/>
    <cellStyle name="Note 2 2 4 3 2 2 2 2" xfId="41025"/>
    <cellStyle name="Note 2 2 4 3 2 2 3" xfId="21944"/>
    <cellStyle name="Note 2 2 4 3 2 2 3 2" xfId="41026"/>
    <cellStyle name="Note 2 2 4 3 2 2 4" xfId="41027"/>
    <cellStyle name="Note 2 2 4 3 2 3" xfId="7488"/>
    <cellStyle name="Note 2 2 4 3 2 3 2" xfId="41028"/>
    <cellStyle name="Note 2 2 4 3 2 4" xfId="13270"/>
    <cellStyle name="Note 2 2 4 3 2 4 2" xfId="41029"/>
    <cellStyle name="Note 2 2 4 3 2 5" xfId="19053"/>
    <cellStyle name="Note 2 2 4 3 2 5 2" xfId="41030"/>
    <cellStyle name="Note 2 2 4 3 2 6" xfId="41031"/>
    <cellStyle name="Note 2 2 4 3 3" xfId="5785"/>
    <cellStyle name="Note 2 2 4 3 3 2" xfId="14459"/>
    <cellStyle name="Note 2 2 4 3 3 2 2" xfId="41032"/>
    <cellStyle name="Note 2 2 4 3 3 3" xfId="20242"/>
    <cellStyle name="Note 2 2 4 3 3 3 2" xfId="41033"/>
    <cellStyle name="Note 2 2 4 3 3 4" xfId="41034"/>
    <cellStyle name="Note 2 2 4 3 4" xfId="8677"/>
    <cellStyle name="Note 2 2 4 3 4 2" xfId="41035"/>
    <cellStyle name="Note 2 2 4 3 5" xfId="4596"/>
    <cellStyle name="Note 2 2 4 3 5 2" xfId="41036"/>
    <cellStyle name="Note 2 2 4 3 6" xfId="11568"/>
    <cellStyle name="Note 2 2 4 3 6 2" xfId="41037"/>
    <cellStyle name="Note 2 2 4 3 7" xfId="17351"/>
    <cellStyle name="Note 2 2 4 3 7 2" xfId="41038"/>
    <cellStyle name="Note 2 2 4 3 8" xfId="41039"/>
    <cellStyle name="Note 2 2 4 4" xfId="2423"/>
    <cellStyle name="Note 2 2 4 4 2" xfId="7018"/>
    <cellStyle name="Note 2 2 4 4 2 2" xfId="15691"/>
    <cellStyle name="Note 2 2 4 4 2 2 2" xfId="41040"/>
    <cellStyle name="Note 2 2 4 4 2 3" xfId="21474"/>
    <cellStyle name="Note 2 2 4 4 2 3 2" xfId="41041"/>
    <cellStyle name="Note 2 2 4 4 2 4" xfId="41042"/>
    <cellStyle name="Note 2 2 4 4 3" xfId="9909"/>
    <cellStyle name="Note 2 2 4 4 3 2" xfId="41043"/>
    <cellStyle name="Note 2 2 4 4 4" xfId="4126"/>
    <cellStyle name="Note 2 2 4 4 4 2" xfId="41044"/>
    <cellStyle name="Note 2 2 4 4 5" xfId="12800"/>
    <cellStyle name="Note 2 2 4 4 5 2" xfId="41045"/>
    <cellStyle name="Note 2 2 4 4 6" xfId="18583"/>
    <cellStyle name="Note 2 2 4 4 6 2" xfId="41046"/>
    <cellStyle name="Note 2 2 4 4 7" xfId="41047"/>
    <cellStyle name="Note 2 2 4 5" xfId="1696"/>
    <cellStyle name="Note 2 2 4 5 2" xfId="9182"/>
    <cellStyle name="Note 2 2 4 5 2 2" xfId="14964"/>
    <cellStyle name="Note 2 2 4 5 2 2 2" xfId="41048"/>
    <cellStyle name="Note 2 2 4 5 2 3" xfId="20747"/>
    <cellStyle name="Note 2 2 4 5 2 3 2" xfId="41049"/>
    <cellStyle name="Note 2 2 4 5 2 4" xfId="41050"/>
    <cellStyle name="Note 2 2 4 5 3" xfId="6291"/>
    <cellStyle name="Note 2 2 4 5 3 2" xfId="41051"/>
    <cellStyle name="Note 2 2 4 5 4" xfId="12073"/>
    <cellStyle name="Note 2 2 4 5 4 2" xfId="41052"/>
    <cellStyle name="Note 2 2 4 5 5" xfId="17856"/>
    <cellStyle name="Note 2 2 4 5 5 2" xfId="41053"/>
    <cellStyle name="Note 2 2 4 5 6" xfId="41054"/>
    <cellStyle name="Note 2 2 4 6" xfId="5315"/>
    <cellStyle name="Note 2 2 4 6 2" xfId="13989"/>
    <cellStyle name="Note 2 2 4 6 2 2" xfId="41055"/>
    <cellStyle name="Note 2 2 4 6 3" xfId="19772"/>
    <cellStyle name="Note 2 2 4 6 3 2" xfId="41056"/>
    <cellStyle name="Note 2 2 4 6 4" xfId="41057"/>
    <cellStyle name="Note 2 2 4 7" xfId="8207"/>
    <cellStyle name="Note 2 2 4 7 2" xfId="41058"/>
    <cellStyle name="Note 2 2 4 8" xfId="3399"/>
    <cellStyle name="Note 2 2 4 8 2" xfId="41059"/>
    <cellStyle name="Note 2 2 4 9" xfId="11098"/>
    <cellStyle name="Note 2 2 4 9 2" xfId="41060"/>
    <cellStyle name="Note 2 2 5" xfId="688"/>
    <cellStyle name="Note 2 2 5 10" xfId="16883"/>
    <cellStyle name="Note 2 2 5 10 2" xfId="41061"/>
    <cellStyle name="Note 2 2 5 11" xfId="41062"/>
    <cellStyle name="Note 2 2 5 2" xfId="689"/>
    <cellStyle name="Note 2 2 5 2 2" xfId="2426"/>
    <cellStyle name="Note 2 2 5 2 2 2" xfId="9912"/>
    <cellStyle name="Note 2 2 5 2 2 2 2" xfId="15694"/>
    <cellStyle name="Note 2 2 5 2 2 2 2 2" xfId="41063"/>
    <cellStyle name="Note 2 2 5 2 2 2 3" xfId="21477"/>
    <cellStyle name="Note 2 2 5 2 2 2 3 2" xfId="41064"/>
    <cellStyle name="Note 2 2 5 2 2 2 4" xfId="41065"/>
    <cellStyle name="Note 2 2 5 2 2 3" xfId="7021"/>
    <cellStyle name="Note 2 2 5 2 2 3 2" xfId="41066"/>
    <cellStyle name="Note 2 2 5 2 2 4" xfId="12803"/>
    <cellStyle name="Note 2 2 5 2 2 4 2" xfId="41067"/>
    <cellStyle name="Note 2 2 5 2 2 5" xfId="18586"/>
    <cellStyle name="Note 2 2 5 2 2 5 2" xfId="41068"/>
    <cellStyle name="Note 2 2 5 2 2 6" xfId="41069"/>
    <cellStyle name="Note 2 2 5 2 3" xfId="5318"/>
    <cellStyle name="Note 2 2 5 2 3 2" xfId="13992"/>
    <cellStyle name="Note 2 2 5 2 3 2 2" xfId="41070"/>
    <cellStyle name="Note 2 2 5 2 3 3" xfId="19775"/>
    <cellStyle name="Note 2 2 5 2 3 3 2" xfId="41071"/>
    <cellStyle name="Note 2 2 5 2 3 4" xfId="41072"/>
    <cellStyle name="Note 2 2 5 2 4" xfId="8210"/>
    <cellStyle name="Note 2 2 5 2 4 2" xfId="41073"/>
    <cellStyle name="Note 2 2 5 2 5" xfId="4129"/>
    <cellStyle name="Note 2 2 5 2 5 2" xfId="41074"/>
    <cellStyle name="Note 2 2 5 2 6" xfId="11101"/>
    <cellStyle name="Note 2 2 5 2 6 2" xfId="41075"/>
    <cellStyle name="Note 2 2 5 2 7" xfId="16884"/>
    <cellStyle name="Note 2 2 5 2 7 2" xfId="41076"/>
    <cellStyle name="Note 2 2 5 2 8" xfId="41077"/>
    <cellStyle name="Note 2 2 5 3" xfId="1190"/>
    <cellStyle name="Note 2 2 5 3 2" xfId="2894"/>
    <cellStyle name="Note 2 2 5 3 2 2" xfId="10380"/>
    <cellStyle name="Note 2 2 5 3 2 2 2" xfId="16162"/>
    <cellStyle name="Note 2 2 5 3 2 2 2 2" xfId="41078"/>
    <cellStyle name="Note 2 2 5 3 2 2 3" xfId="21945"/>
    <cellStyle name="Note 2 2 5 3 2 2 3 2" xfId="41079"/>
    <cellStyle name="Note 2 2 5 3 2 2 4" xfId="41080"/>
    <cellStyle name="Note 2 2 5 3 2 3" xfId="7489"/>
    <cellStyle name="Note 2 2 5 3 2 3 2" xfId="41081"/>
    <cellStyle name="Note 2 2 5 3 2 4" xfId="13271"/>
    <cellStyle name="Note 2 2 5 3 2 4 2" xfId="41082"/>
    <cellStyle name="Note 2 2 5 3 2 5" xfId="19054"/>
    <cellStyle name="Note 2 2 5 3 2 5 2" xfId="41083"/>
    <cellStyle name="Note 2 2 5 3 2 6" xfId="41084"/>
    <cellStyle name="Note 2 2 5 3 3" xfId="5786"/>
    <cellStyle name="Note 2 2 5 3 3 2" xfId="14460"/>
    <cellStyle name="Note 2 2 5 3 3 2 2" xfId="41085"/>
    <cellStyle name="Note 2 2 5 3 3 3" xfId="20243"/>
    <cellStyle name="Note 2 2 5 3 3 3 2" xfId="41086"/>
    <cellStyle name="Note 2 2 5 3 3 4" xfId="41087"/>
    <cellStyle name="Note 2 2 5 3 4" xfId="8678"/>
    <cellStyle name="Note 2 2 5 3 4 2" xfId="41088"/>
    <cellStyle name="Note 2 2 5 3 5" xfId="4597"/>
    <cellStyle name="Note 2 2 5 3 5 2" xfId="41089"/>
    <cellStyle name="Note 2 2 5 3 6" xfId="11569"/>
    <cellStyle name="Note 2 2 5 3 6 2" xfId="41090"/>
    <cellStyle name="Note 2 2 5 3 7" xfId="17352"/>
    <cellStyle name="Note 2 2 5 3 7 2" xfId="41091"/>
    <cellStyle name="Note 2 2 5 3 8" xfId="41092"/>
    <cellStyle name="Note 2 2 5 4" xfId="2425"/>
    <cellStyle name="Note 2 2 5 4 2" xfId="7020"/>
    <cellStyle name="Note 2 2 5 4 2 2" xfId="15693"/>
    <cellStyle name="Note 2 2 5 4 2 2 2" xfId="41093"/>
    <cellStyle name="Note 2 2 5 4 2 3" xfId="21476"/>
    <cellStyle name="Note 2 2 5 4 2 3 2" xfId="41094"/>
    <cellStyle name="Note 2 2 5 4 2 4" xfId="41095"/>
    <cellStyle name="Note 2 2 5 4 3" xfId="9911"/>
    <cellStyle name="Note 2 2 5 4 3 2" xfId="41096"/>
    <cellStyle name="Note 2 2 5 4 4" xfId="4128"/>
    <cellStyle name="Note 2 2 5 4 4 2" xfId="41097"/>
    <cellStyle name="Note 2 2 5 4 5" xfId="12802"/>
    <cellStyle name="Note 2 2 5 4 5 2" xfId="41098"/>
    <cellStyle name="Note 2 2 5 4 6" xfId="18585"/>
    <cellStyle name="Note 2 2 5 4 6 2" xfId="41099"/>
    <cellStyle name="Note 2 2 5 4 7" xfId="41100"/>
    <cellStyle name="Note 2 2 5 5" xfId="1697"/>
    <cellStyle name="Note 2 2 5 5 2" xfId="9183"/>
    <cellStyle name="Note 2 2 5 5 2 2" xfId="14965"/>
    <cellStyle name="Note 2 2 5 5 2 2 2" xfId="41101"/>
    <cellStyle name="Note 2 2 5 5 2 3" xfId="20748"/>
    <cellStyle name="Note 2 2 5 5 2 3 2" xfId="41102"/>
    <cellStyle name="Note 2 2 5 5 2 4" xfId="41103"/>
    <cellStyle name="Note 2 2 5 5 3" xfId="6292"/>
    <cellStyle name="Note 2 2 5 5 3 2" xfId="41104"/>
    <cellStyle name="Note 2 2 5 5 4" xfId="12074"/>
    <cellStyle name="Note 2 2 5 5 4 2" xfId="41105"/>
    <cellStyle name="Note 2 2 5 5 5" xfId="17857"/>
    <cellStyle name="Note 2 2 5 5 5 2" xfId="41106"/>
    <cellStyle name="Note 2 2 5 5 6" xfId="41107"/>
    <cellStyle name="Note 2 2 5 6" xfId="5317"/>
    <cellStyle name="Note 2 2 5 6 2" xfId="13991"/>
    <cellStyle name="Note 2 2 5 6 2 2" xfId="41108"/>
    <cellStyle name="Note 2 2 5 6 3" xfId="19774"/>
    <cellStyle name="Note 2 2 5 6 3 2" xfId="41109"/>
    <cellStyle name="Note 2 2 5 6 4" xfId="41110"/>
    <cellStyle name="Note 2 2 5 7" xfId="8209"/>
    <cellStyle name="Note 2 2 5 7 2" xfId="41111"/>
    <cellStyle name="Note 2 2 5 8" xfId="3400"/>
    <cellStyle name="Note 2 2 5 8 2" xfId="41112"/>
    <cellStyle name="Note 2 2 5 9" xfId="11100"/>
    <cellStyle name="Note 2 2 5 9 2" xfId="41113"/>
    <cellStyle name="Note 2 2 6" xfId="690"/>
    <cellStyle name="Note 2 2 6 2" xfId="2427"/>
    <cellStyle name="Note 2 2 6 2 2" xfId="7022"/>
    <cellStyle name="Note 2 2 6 2 2 2" xfId="15695"/>
    <cellStyle name="Note 2 2 6 2 2 2 2" xfId="41114"/>
    <cellStyle name="Note 2 2 6 2 2 3" xfId="21478"/>
    <cellStyle name="Note 2 2 6 2 2 3 2" xfId="41115"/>
    <cellStyle name="Note 2 2 6 2 2 4" xfId="41116"/>
    <cellStyle name="Note 2 2 6 2 3" xfId="9913"/>
    <cellStyle name="Note 2 2 6 2 3 2" xfId="41117"/>
    <cellStyle name="Note 2 2 6 2 4" xfId="4130"/>
    <cellStyle name="Note 2 2 6 2 4 2" xfId="41118"/>
    <cellStyle name="Note 2 2 6 2 5" xfId="12804"/>
    <cellStyle name="Note 2 2 6 2 5 2" xfId="41119"/>
    <cellStyle name="Note 2 2 6 2 6" xfId="18587"/>
    <cellStyle name="Note 2 2 6 2 6 2" xfId="41120"/>
    <cellStyle name="Note 2 2 6 2 7" xfId="41121"/>
    <cellStyle name="Note 2 2 6 3" xfId="1688"/>
    <cellStyle name="Note 2 2 6 3 2" xfId="9174"/>
    <cellStyle name="Note 2 2 6 3 2 2" xfId="14956"/>
    <cellStyle name="Note 2 2 6 3 2 2 2" xfId="41122"/>
    <cellStyle name="Note 2 2 6 3 2 3" xfId="20739"/>
    <cellStyle name="Note 2 2 6 3 2 3 2" xfId="41123"/>
    <cellStyle name="Note 2 2 6 3 2 4" xfId="41124"/>
    <cellStyle name="Note 2 2 6 3 3" xfId="6283"/>
    <cellStyle name="Note 2 2 6 3 3 2" xfId="41125"/>
    <cellStyle name="Note 2 2 6 3 4" xfId="12065"/>
    <cellStyle name="Note 2 2 6 3 4 2" xfId="41126"/>
    <cellStyle name="Note 2 2 6 3 5" xfId="17848"/>
    <cellStyle name="Note 2 2 6 3 5 2" xfId="41127"/>
    <cellStyle name="Note 2 2 6 3 6" xfId="41128"/>
    <cellStyle name="Note 2 2 6 4" xfId="5319"/>
    <cellStyle name="Note 2 2 6 4 2" xfId="13993"/>
    <cellStyle name="Note 2 2 6 4 2 2" xfId="41129"/>
    <cellStyle name="Note 2 2 6 4 3" xfId="19776"/>
    <cellStyle name="Note 2 2 6 4 3 2" xfId="41130"/>
    <cellStyle name="Note 2 2 6 4 4" xfId="41131"/>
    <cellStyle name="Note 2 2 6 5" xfId="8211"/>
    <cellStyle name="Note 2 2 6 5 2" xfId="41132"/>
    <cellStyle name="Note 2 2 6 6" xfId="3391"/>
    <cellStyle name="Note 2 2 6 6 2" xfId="41133"/>
    <cellStyle name="Note 2 2 6 7" xfId="11102"/>
    <cellStyle name="Note 2 2 6 7 2" xfId="41134"/>
    <cellStyle name="Note 2 2 6 8" xfId="16885"/>
    <cellStyle name="Note 2 2 6 8 2" xfId="41135"/>
    <cellStyle name="Note 2 2 6 9" xfId="41136"/>
    <cellStyle name="Note 2 2 7" xfId="875"/>
    <cellStyle name="Note 2 2 7 2" xfId="2581"/>
    <cellStyle name="Note 2 2 7 2 2" xfId="10067"/>
    <cellStyle name="Note 2 2 7 2 2 2" xfId="15849"/>
    <cellStyle name="Note 2 2 7 2 2 2 2" xfId="41137"/>
    <cellStyle name="Note 2 2 7 2 2 3" xfId="21632"/>
    <cellStyle name="Note 2 2 7 2 2 3 2" xfId="41138"/>
    <cellStyle name="Note 2 2 7 2 2 4" xfId="41139"/>
    <cellStyle name="Note 2 2 7 2 3" xfId="7176"/>
    <cellStyle name="Note 2 2 7 2 3 2" xfId="41140"/>
    <cellStyle name="Note 2 2 7 2 4" xfId="12958"/>
    <cellStyle name="Note 2 2 7 2 4 2" xfId="41141"/>
    <cellStyle name="Note 2 2 7 2 5" xfId="18741"/>
    <cellStyle name="Note 2 2 7 2 5 2" xfId="41142"/>
    <cellStyle name="Note 2 2 7 2 6" xfId="41143"/>
    <cellStyle name="Note 2 2 7 3" xfId="5473"/>
    <cellStyle name="Note 2 2 7 3 2" xfId="14147"/>
    <cellStyle name="Note 2 2 7 3 2 2" xfId="41144"/>
    <cellStyle name="Note 2 2 7 3 3" xfId="19930"/>
    <cellStyle name="Note 2 2 7 3 3 2" xfId="41145"/>
    <cellStyle name="Note 2 2 7 3 4" xfId="41146"/>
    <cellStyle name="Note 2 2 7 4" xfId="8365"/>
    <cellStyle name="Note 2 2 7 4 2" xfId="41147"/>
    <cellStyle name="Note 2 2 7 5" xfId="4284"/>
    <cellStyle name="Note 2 2 7 5 2" xfId="41148"/>
    <cellStyle name="Note 2 2 7 6" xfId="11256"/>
    <cellStyle name="Note 2 2 7 6 2" xfId="41149"/>
    <cellStyle name="Note 2 2 7 7" xfId="17039"/>
    <cellStyle name="Note 2 2 7 7 2" xfId="41150"/>
    <cellStyle name="Note 2 2 7 8" xfId="41151"/>
    <cellStyle name="Note 2 2 8" xfId="2408"/>
    <cellStyle name="Note 2 2 8 2" xfId="7003"/>
    <cellStyle name="Note 2 2 8 2 2" xfId="15676"/>
    <cellStyle name="Note 2 2 8 2 2 2" xfId="41152"/>
    <cellStyle name="Note 2 2 8 2 3" xfId="21459"/>
    <cellStyle name="Note 2 2 8 2 3 2" xfId="41153"/>
    <cellStyle name="Note 2 2 8 2 4" xfId="41154"/>
    <cellStyle name="Note 2 2 8 3" xfId="9894"/>
    <cellStyle name="Note 2 2 8 3 2" xfId="41155"/>
    <cellStyle name="Note 2 2 8 4" xfId="4111"/>
    <cellStyle name="Note 2 2 8 4 2" xfId="41156"/>
    <cellStyle name="Note 2 2 8 5" xfId="12785"/>
    <cellStyle name="Note 2 2 8 5 2" xfId="41157"/>
    <cellStyle name="Note 2 2 8 6" xfId="18568"/>
    <cellStyle name="Note 2 2 8 6 2" xfId="41158"/>
    <cellStyle name="Note 2 2 8 7" xfId="41159"/>
    <cellStyle name="Note 2 2 9" xfId="1276"/>
    <cellStyle name="Note 2 2 9 2" xfId="8763"/>
    <cellStyle name="Note 2 2 9 2 2" xfId="14545"/>
    <cellStyle name="Note 2 2 9 2 2 2" xfId="41160"/>
    <cellStyle name="Note 2 2 9 2 3" xfId="20328"/>
    <cellStyle name="Note 2 2 9 2 3 2" xfId="41161"/>
    <cellStyle name="Note 2 2 9 2 4" xfId="41162"/>
    <cellStyle name="Note 2 2 9 3" xfId="5872"/>
    <cellStyle name="Note 2 2 9 3 2" xfId="41163"/>
    <cellStyle name="Note 2 2 9 4" xfId="11654"/>
    <cellStyle name="Note 2 2 9 4 2" xfId="41164"/>
    <cellStyle name="Note 2 2 9 5" xfId="17437"/>
    <cellStyle name="Note 2 2 9 5 2" xfId="41165"/>
    <cellStyle name="Note 2 2 9 6" xfId="41166"/>
    <cellStyle name="Note 2 3" xfId="691"/>
    <cellStyle name="Note 2 3 10" xfId="8212"/>
    <cellStyle name="Note 2 3 10 2" xfId="41167"/>
    <cellStyle name="Note 2 3 11" xfId="3049"/>
    <cellStyle name="Note 2 3 11 2" xfId="41168"/>
    <cellStyle name="Note 2 3 12" xfId="11103"/>
    <cellStyle name="Note 2 3 12 2" xfId="41169"/>
    <cellStyle name="Note 2 3 13" xfId="16886"/>
    <cellStyle name="Note 2 3 13 2" xfId="41170"/>
    <cellStyle name="Note 2 3 14" xfId="41171"/>
    <cellStyle name="Note 2 3 2" xfId="692"/>
    <cellStyle name="Note 2 3 2 10" xfId="11104"/>
    <cellStyle name="Note 2 3 2 10 2" xfId="41172"/>
    <cellStyle name="Note 2 3 2 11" xfId="16887"/>
    <cellStyle name="Note 2 3 2 11 2" xfId="41173"/>
    <cellStyle name="Note 2 3 2 12" xfId="41174"/>
    <cellStyle name="Note 2 3 2 2" xfId="693"/>
    <cellStyle name="Note 2 3 2 2 10" xfId="16888"/>
    <cellStyle name="Note 2 3 2 2 10 2" xfId="41175"/>
    <cellStyle name="Note 2 3 2 2 11" xfId="41176"/>
    <cellStyle name="Note 2 3 2 2 2" xfId="694"/>
    <cellStyle name="Note 2 3 2 2 2 2" xfId="2431"/>
    <cellStyle name="Note 2 3 2 2 2 2 2" xfId="9917"/>
    <cellStyle name="Note 2 3 2 2 2 2 2 2" xfId="15699"/>
    <cellStyle name="Note 2 3 2 2 2 2 2 2 2" xfId="41177"/>
    <cellStyle name="Note 2 3 2 2 2 2 2 3" xfId="21482"/>
    <cellStyle name="Note 2 3 2 2 2 2 2 3 2" xfId="41178"/>
    <cellStyle name="Note 2 3 2 2 2 2 2 4" xfId="41179"/>
    <cellStyle name="Note 2 3 2 2 2 2 3" xfId="7026"/>
    <cellStyle name="Note 2 3 2 2 2 2 3 2" xfId="41180"/>
    <cellStyle name="Note 2 3 2 2 2 2 4" xfId="12808"/>
    <cellStyle name="Note 2 3 2 2 2 2 4 2" xfId="41181"/>
    <cellStyle name="Note 2 3 2 2 2 2 5" xfId="18591"/>
    <cellStyle name="Note 2 3 2 2 2 2 5 2" xfId="41182"/>
    <cellStyle name="Note 2 3 2 2 2 2 6" xfId="41183"/>
    <cellStyle name="Note 2 3 2 2 2 3" xfId="5323"/>
    <cellStyle name="Note 2 3 2 2 2 3 2" xfId="13997"/>
    <cellStyle name="Note 2 3 2 2 2 3 2 2" xfId="41184"/>
    <cellStyle name="Note 2 3 2 2 2 3 3" xfId="19780"/>
    <cellStyle name="Note 2 3 2 2 2 3 3 2" xfId="41185"/>
    <cellStyle name="Note 2 3 2 2 2 3 4" xfId="41186"/>
    <cellStyle name="Note 2 3 2 2 2 4" xfId="8215"/>
    <cellStyle name="Note 2 3 2 2 2 4 2" xfId="41187"/>
    <cellStyle name="Note 2 3 2 2 2 5" xfId="4134"/>
    <cellStyle name="Note 2 3 2 2 2 5 2" xfId="41188"/>
    <cellStyle name="Note 2 3 2 2 2 6" xfId="11106"/>
    <cellStyle name="Note 2 3 2 2 2 6 2" xfId="41189"/>
    <cellStyle name="Note 2 3 2 2 2 7" xfId="16889"/>
    <cellStyle name="Note 2 3 2 2 2 7 2" xfId="41190"/>
    <cellStyle name="Note 2 3 2 2 2 8" xfId="41191"/>
    <cellStyle name="Note 2 3 2 2 3" xfId="1192"/>
    <cellStyle name="Note 2 3 2 2 3 2" xfId="2896"/>
    <cellStyle name="Note 2 3 2 2 3 2 2" xfId="10382"/>
    <cellStyle name="Note 2 3 2 2 3 2 2 2" xfId="16164"/>
    <cellStyle name="Note 2 3 2 2 3 2 2 2 2" xfId="41192"/>
    <cellStyle name="Note 2 3 2 2 3 2 2 3" xfId="21947"/>
    <cellStyle name="Note 2 3 2 2 3 2 2 3 2" xfId="41193"/>
    <cellStyle name="Note 2 3 2 2 3 2 2 4" xfId="41194"/>
    <cellStyle name="Note 2 3 2 2 3 2 3" xfId="7491"/>
    <cellStyle name="Note 2 3 2 2 3 2 3 2" xfId="41195"/>
    <cellStyle name="Note 2 3 2 2 3 2 4" xfId="13273"/>
    <cellStyle name="Note 2 3 2 2 3 2 4 2" xfId="41196"/>
    <cellStyle name="Note 2 3 2 2 3 2 5" xfId="19056"/>
    <cellStyle name="Note 2 3 2 2 3 2 5 2" xfId="41197"/>
    <cellStyle name="Note 2 3 2 2 3 2 6" xfId="41198"/>
    <cellStyle name="Note 2 3 2 2 3 3" xfId="5788"/>
    <cellStyle name="Note 2 3 2 2 3 3 2" xfId="14462"/>
    <cellStyle name="Note 2 3 2 2 3 3 2 2" xfId="41199"/>
    <cellStyle name="Note 2 3 2 2 3 3 3" xfId="20245"/>
    <cellStyle name="Note 2 3 2 2 3 3 3 2" xfId="41200"/>
    <cellStyle name="Note 2 3 2 2 3 3 4" xfId="41201"/>
    <cellStyle name="Note 2 3 2 2 3 4" xfId="8680"/>
    <cellStyle name="Note 2 3 2 2 3 4 2" xfId="41202"/>
    <cellStyle name="Note 2 3 2 2 3 5" xfId="4599"/>
    <cellStyle name="Note 2 3 2 2 3 5 2" xfId="41203"/>
    <cellStyle name="Note 2 3 2 2 3 6" xfId="11571"/>
    <cellStyle name="Note 2 3 2 2 3 6 2" xfId="41204"/>
    <cellStyle name="Note 2 3 2 2 3 7" xfId="17354"/>
    <cellStyle name="Note 2 3 2 2 3 7 2" xfId="41205"/>
    <cellStyle name="Note 2 3 2 2 3 8" xfId="41206"/>
    <cellStyle name="Note 2 3 2 2 4" xfId="2430"/>
    <cellStyle name="Note 2 3 2 2 4 2" xfId="7025"/>
    <cellStyle name="Note 2 3 2 2 4 2 2" xfId="15698"/>
    <cellStyle name="Note 2 3 2 2 4 2 2 2" xfId="41207"/>
    <cellStyle name="Note 2 3 2 2 4 2 3" xfId="21481"/>
    <cellStyle name="Note 2 3 2 2 4 2 3 2" xfId="41208"/>
    <cellStyle name="Note 2 3 2 2 4 2 4" xfId="41209"/>
    <cellStyle name="Note 2 3 2 2 4 3" xfId="9916"/>
    <cellStyle name="Note 2 3 2 2 4 3 2" xfId="41210"/>
    <cellStyle name="Note 2 3 2 2 4 4" xfId="4133"/>
    <cellStyle name="Note 2 3 2 2 4 4 2" xfId="41211"/>
    <cellStyle name="Note 2 3 2 2 4 5" xfId="12807"/>
    <cellStyle name="Note 2 3 2 2 4 5 2" xfId="41212"/>
    <cellStyle name="Note 2 3 2 2 4 6" xfId="18590"/>
    <cellStyle name="Note 2 3 2 2 4 6 2" xfId="41213"/>
    <cellStyle name="Note 2 3 2 2 4 7" xfId="41214"/>
    <cellStyle name="Note 2 3 2 2 5" xfId="1700"/>
    <cellStyle name="Note 2 3 2 2 5 2" xfId="9186"/>
    <cellStyle name="Note 2 3 2 2 5 2 2" xfId="14968"/>
    <cellStyle name="Note 2 3 2 2 5 2 2 2" xfId="41215"/>
    <cellStyle name="Note 2 3 2 2 5 2 3" xfId="20751"/>
    <cellStyle name="Note 2 3 2 2 5 2 3 2" xfId="41216"/>
    <cellStyle name="Note 2 3 2 2 5 2 4" xfId="41217"/>
    <cellStyle name="Note 2 3 2 2 5 3" xfId="6295"/>
    <cellStyle name="Note 2 3 2 2 5 3 2" xfId="41218"/>
    <cellStyle name="Note 2 3 2 2 5 4" xfId="12077"/>
    <cellStyle name="Note 2 3 2 2 5 4 2" xfId="41219"/>
    <cellStyle name="Note 2 3 2 2 5 5" xfId="17860"/>
    <cellStyle name="Note 2 3 2 2 5 5 2" xfId="41220"/>
    <cellStyle name="Note 2 3 2 2 5 6" xfId="41221"/>
    <cellStyle name="Note 2 3 2 2 6" xfId="5322"/>
    <cellStyle name="Note 2 3 2 2 6 2" xfId="13996"/>
    <cellStyle name="Note 2 3 2 2 6 2 2" xfId="41222"/>
    <cellStyle name="Note 2 3 2 2 6 3" xfId="19779"/>
    <cellStyle name="Note 2 3 2 2 6 3 2" xfId="41223"/>
    <cellStyle name="Note 2 3 2 2 6 4" xfId="41224"/>
    <cellStyle name="Note 2 3 2 2 7" xfId="8214"/>
    <cellStyle name="Note 2 3 2 2 7 2" xfId="41225"/>
    <cellStyle name="Note 2 3 2 2 8" xfId="3403"/>
    <cellStyle name="Note 2 3 2 2 8 2" xfId="41226"/>
    <cellStyle name="Note 2 3 2 2 9" xfId="11105"/>
    <cellStyle name="Note 2 3 2 2 9 2" xfId="41227"/>
    <cellStyle name="Note 2 3 2 3" xfId="695"/>
    <cellStyle name="Note 2 3 2 3 2" xfId="2432"/>
    <cellStyle name="Note 2 3 2 3 2 2" xfId="9918"/>
    <cellStyle name="Note 2 3 2 3 2 2 2" xfId="15700"/>
    <cellStyle name="Note 2 3 2 3 2 2 2 2" xfId="41228"/>
    <cellStyle name="Note 2 3 2 3 2 2 3" xfId="21483"/>
    <cellStyle name="Note 2 3 2 3 2 2 3 2" xfId="41229"/>
    <cellStyle name="Note 2 3 2 3 2 2 4" xfId="41230"/>
    <cellStyle name="Note 2 3 2 3 2 3" xfId="7027"/>
    <cellStyle name="Note 2 3 2 3 2 3 2" xfId="41231"/>
    <cellStyle name="Note 2 3 2 3 2 4" xfId="12809"/>
    <cellStyle name="Note 2 3 2 3 2 4 2" xfId="41232"/>
    <cellStyle name="Note 2 3 2 3 2 5" xfId="18592"/>
    <cellStyle name="Note 2 3 2 3 2 5 2" xfId="41233"/>
    <cellStyle name="Note 2 3 2 3 2 6" xfId="41234"/>
    <cellStyle name="Note 2 3 2 3 3" xfId="5324"/>
    <cellStyle name="Note 2 3 2 3 3 2" xfId="13998"/>
    <cellStyle name="Note 2 3 2 3 3 2 2" xfId="41235"/>
    <cellStyle name="Note 2 3 2 3 3 3" xfId="19781"/>
    <cellStyle name="Note 2 3 2 3 3 3 2" xfId="41236"/>
    <cellStyle name="Note 2 3 2 3 3 4" xfId="41237"/>
    <cellStyle name="Note 2 3 2 3 4" xfId="8216"/>
    <cellStyle name="Note 2 3 2 3 4 2" xfId="41238"/>
    <cellStyle name="Note 2 3 2 3 5" xfId="4135"/>
    <cellStyle name="Note 2 3 2 3 5 2" xfId="41239"/>
    <cellStyle name="Note 2 3 2 3 6" xfId="11107"/>
    <cellStyle name="Note 2 3 2 3 6 2" xfId="41240"/>
    <cellStyle name="Note 2 3 2 3 7" xfId="16890"/>
    <cellStyle name="Note 2 3 2 3 7 2" xfId="41241"/>
    <cellStyle name="Note 2 3 2 3 8" xfId="41242"/>
    <cellStyle name="Note 2 3 2 4" xfId="1191"/>
    <cellStyle name="Note 2 3 2 4 2" xfId="2895"/>
    <cellStyle name="Note 2 3 2 4 2 2" xfId="10381"/>
    <cellStyle name="Note 2 3 2 4 2 2 2" xfId="16163"/>
    <cellStyle name="Note 2 3 2 4 2 2 2 2" xfId="41243"/>
    <cellStyle name="Note 2 3 2 4 2 2 3" xfId="21946"/>
    <cellStyle name="Note 2 3 2 4 2 2 3 2" xfId="41244"/>
    <cellStyle name="Note 2 3 2 4 2 2 4" xfId="41245"/>
    <cellStyle name="Note 2 3 2 4 2 3" xfId="7490"/>
    <cellStyle name="Note 2 3 2 4 2 3 2" xfId="41246"/>
    <cellStyle name="Note 2 3 2 4 2 4" xfId="13272"/>
    <cellStyle name="Note 2 3 2 4 2 4 2" xfId="41247"/>
    <cellStyle name="Note 2 3 2 4 2 5" xfId="19055"/>
    <cellStyle name="Note 2 3 2 4 2 5 2" xfId="41248"/>
    <cellStyle name="Note 2 3 2 4 2 6" xfId="41249"/>
    <cellStyle name="Note 2 3 2 4 3" xfId="5787"/>
    <cellStyle name="Note 2 3 2 4 3 2" xfId="14461"/>
    <cellStyle name="Note 2 3 2 4 3 2 2" xfId="41250"/>
    <cellStyle name="Note 2 3 2 4 3 3" xfId="20244"/>
    <cellStyle name="Note 2 3 2 4 3 3 2" xfId="41251"/>
    <cellStyle name="Note 2 3 2 4 3 4" xfId="41252"/>
    <cellStyle name="Note 2 3 2 4 4" xfId="8679"/>
    <cellStyle name="Note 2 3 2 4 4 2" xfId="41253"/>
    <cellStyle name="Note 2 3 2 4 5" xfId="4598"/>
    <cellStyle name="Note 2 3 2 4 5 2" xfId="41254"/>
    <cellStyle name="Note 2 3 2 4 6" xfId="11570"/>
    <cellStyle name="Note 2 3 2 4 6 2" xfId="41255"/>
    <cellStyle name="Note 2 3 2 4 7" xfId="17353"/>
    <cellStyle name="Note 2 3 2 4 7 2" xfId="41256"/>
    <cellStyle name="Note 2 3 2 4 8" xfId="41257"/>
    <cellStyle name="Note 2 3 2 5" xfId="2429"/>
    <cellStyle name="Note 2 3 2 5 2" xfId="7024"/>
    <cellStyle name="Note 2 3 2 5 2 2" xfId="15697"/>
    <cellStyle name="Note 2 3 2 5 2 2 2" xfId="41258"/>
    <cellStyle name="Note 2 3 2 5 2 3" xfId="21480"/>
    <cellStyle name="Note 2 3 2 5 2 3 2" xfId="41259"/>
    <cellStyle name="Note 2 3 2 5 2 4" xfId="41260"/>
    <cellStyle name="Note 2 3 2 5 3" xfId="9915"/>
    <cellStyle name="Note 2 3 2 5 3 2" xfId="41261"/>
    <cellStyle name="Note 2 3 2 5 4" xfId="4132"/>
    <cellStyle name="Note 2 3 2 5 4 2" xfId="41262"/>
    <cellStyle name="Note 2 3 2 5 5" xfId="12806"/>
    <cellStyle name="Note 2 3 2 5 5 2" xfId="41263"/>
    <cellStyle name="Note 2 3 2 5 6" xfId="18589"/>
    <cellStyle name="Note 2 3 2 5 6 2" xfId="41264"/>
    <cellStyle name="Note 2 3 2 5 7" xfId="41265"/>
    <cellStyle name="Note 2 3 2 6" xfId="1699"/>
    <cellStyle name="Note 2 3 2 6 2" xfId="9185"/>
    <cellStyle name="Note 2 3 2 6 2 2" xfId="14967"/>
    <cellStyle name="Note 2 3 2 6 2 2 2" xfId="41266"/>
    <cellStyle name="Note 2 3 2 6 2 3" xfId="20750"/>
    <cellStyle name="Note 2 3 2 6 2 3 2" xfId="41267"/>
    <cellStyle name="Note 2 3 2 6 2 4" xfId="41268"/>
    <cellStyle name="Note 2 3 2 6 3" xfId="6294"/>
    <cellStyle name="Note 2 3 2 6 3 2" xfId="41269"/>
    <cellStyle name="Note 2 3 2 6 4" xfId="12076"/>
    <cellStyle name="Note 2 3 2 6 4 2" xfId="41270"/>
    <cellStyle name="Note 2 3 2 6 5" xfId="17859"/>
    <cellStyle name="Note 2 3 2 6 5 2" xfId="41271"/>
    <cellStyle name="Note 2 3 2 6 6" xfId="41272"/>
    <cellStyle name="Note 2 3 2 7" xfId="5321"/>
    <cellStyle name="Note 2 3 2 7 2" xfId="13995"/>
    <cellStyle name="Note 2 3 2 7 2 2" xfId="41273"/>
    <cellStyle name="Note 2 3 2 7 3" xfId="19778"/>
    <cellStyle name="Note 2 3 2 7 3 2" xfId="41274"/>
    <cellStyle name="Note 2 3 2 7 4" xfId="41275"/>
    <cellStyle name="Note 2 3 2 8" xfId="8213"/>
    <cellStyle name="Note 2 3 2 8 2" xfId="41276"/>
    <cellStyle name="Note 2 3 2 9" xfId="3402"/>
    <cellStyle name="Note 2 3 2 9 2" xfId="41277"/>
    <cellStyle name="Note 2 3 3" xfId="696"/>
    <cellStyle name="Note 2 3 3 10" xfId="16891"/>
    <cellStyle name="Note 2 3 3 10 2" xfId="41278"/>
    <cellStyle name="Note 2 3 3 11" xfId="41279"/>
    <cellStyle name="Note 2 3 3 2" xfId="697"/>
    <cellStyle name="Note 2 3 3 2 2" xfId="2434"/>
    <cellStyle name="Note 2 3 3 2 2 2" xfId="9920"/>
    <cellStyle name="Note 2 3 3 2 2 2 2" xfId="15702"/>
    <cellStyle name="Note 2 3 3 2 2 2 2 2" xfId="41280"/>
    <cellStyle name="Note 2 3 3 2 2 2 3" xfId="21485"/>
    <cellStyle name="Note 2 3 3 2 2 2 3 2" xfId="41281"/>
    <cellStyle name="Note 2 3 3 2 2 2 4" xfId="41282"/>
    <cellStyle name="Note 2 3 3 2 2 3" xfId="7029"/>
    <cellStyle name="Note 2 3 3 2 2 3 2" xfId="41283"/>
    <cellStyle name="Note 2 3 3 2 2 4" xfId="12811"/>
    <cellStyle name="Note 2 3 3 2 2 4 2" xfId="41284"/>
    <cellStyle name="Note 2 3 3 2 2 5" xfId="18594"/>
    <cellStyle name="Note 2 3 3 2 2 5 2" xfId="41285"/>
    <cellStyle name="Note 2 3 3 2 2 6" xfId="41286"/>
    <cellStyle name="Note 2 3 3 2 3" xfId="5326"/>
    <cellStyle name="Note 2 3 3 2 3 2" xfId="14000"/>
    <cellStyle name="Note 2 3 3 2 3 2 2" xfId="41287"/>
    <cellStyle name="Note 2 3 3 2 3 3" xfId="19783"/>
    <cellStyle name="Note 2 3 3 2 3 3 2" xfId="41288"/>
    <cellStyle name="Note 2 3 3 2 3 4" xfId="41289"/>
    <cellStyle name="Note 2 3 3 2 4" xfId="8218"/>
    <cellStyle name="Note 2 3 3 2 4 2" xfId="41290"/>
    <cellStyle name="Note 2 3 3 2 5" xfId="4137"/>
    <cellStyle name="Note 2 3 3 2 5 2" xfId="41291"/>
    <cellStyle name="Note 2 3 3 2 6" xfId="11109"/>
    <cellStyle name="Note 2 3 3 2 6 2" xfId="41292"/>
    <cellStyle name="Note 2 3 3 2 7" xfId="16892"/>
    <cellStyle name="Note 2 3 3 2 7 2" xfId="41293"/>
    <cellStyle name="Note 2 3 3 2 8" xfId="41294"/>
    <cellStyle name="Note 2 3 3 3" xfId="1193"/>
    <cellStyle name="Note 2 3 3 3 2" xfId="2897"/>
    <cellStyle name="Note 2 3 3 3 2 2" xfId="10383"/>
    <cellStyle name="Note 2 3 3 3 2 2 2" xfId="16165"/>
    <cellStyle name="Note 2 3 3 3 2 2 2 2" xfId="41295"/>
    <cellStyle name="Note 2 3 3 3 2 2 3" xfId="21948"/>
    <cellStyle name="Note 2 3 3 3 2 2 3 2" xfId="41296"/>
    <cellStyle name="Note 2 3 3 3 2 2 4" xfId="41297"/>
    <cellStyle name="Note 2 3 3 3 2 3" xfId="7492"/>
    <cellStyle name="Note 2 3 3 3 2 3 2" xfId="41298"/>
    <cellStyle name="Note 2 3 3 3 2 4" xfId="13274"/>
    <cellStyle name="Note 2 3 3 3 2 4 2" xfId="41299"/>
    <cellStyle name="Note 2 3 3 3 2 5" xfId="19057"/>
    <cellStyle name="Note 2 3 3 3 2 5 2" xfId="41300"/>
    <cellStyle name="Note 2 3 3 3 2 6" xfId="41301"/>
    <cellStyle name="Note 2 3 3 3 3" xfId="5789"/>
    <cellStyle name="Note 2 3 3 3 3 2" xfId="14463"/>
    <cellStyle name="Note 2 3 3 3 3 2 2" xfId="41302"/>
    <cellStyle name="Note 2 3 3 3 3 3" xfId="20246"/>
    <cellStyle name="Note 2 3 3 3 3 3 2" xfId="41303"/>
    <cellStyle name="Note 2 3 3 3 3 4" xfId="41304"/>
    <cellStyle name="Note 2 3 3 3 4" xfId="8681"/>
    <cellStyle name="Note 2 3 3 3 4 2" xfId="41305"/>
    <cellStyle name="Note 2 3 3 3 5" xfId="4600"/>
    <cellStyle name="Note 2 3 3 3 5 2" xfId="41306"/>
    <cellStyle name="Note 2 3 3 3 6" xfId="11572"/>
    <cellStyle name="Note 2 3 3 3 6 2" xfId="41307"/>
    <cellStyle name="Note 2 3 3 3 7" xfId="17355"/>
    <cellStyle name="Note 2 3 3 3 7 2" xfId="41308"/>
    <cellStyle name="Note 2 3 3 3 8" xfId="41309"/>
    <cellStyle name="Note 2 3 3 4" xfId="2433"/>
    <cellStyle name="Note 2 3 3 4 2" xfId="7028"/>
    <cellStyle name="Note 2 3 3 4 2 2" xfId="15701"/>
    <cellStyle name="Note 2 3 3 4 2 2 2" xfId="41310"/>
    <cellStyle name="Note 2 3 3 4 2 3" xfId="21484"/>
    <cellStyle name="Note 2 3 3 4 2 3 2" xfId="41311"/>
    <cellStyle name="Note 2 3 3 4 2 4" xfId="41312"/>
    <cellStyle name="Note 2 3 3 4 3" xfId="9919"/>
    <cellStyle name="Note 2 3 3 4 3 2" xfId="41313"/>
    <cellStyle name="Note 2 3 3 4 4" xfId="4136"/>
    <cellStyle name="Note 2 3 3 4 4 2" xfId="41314"/>
    <cellStyle name="Note 2 3 3 4 5" xfId="12810"/>
    <cellStyle name="Note 2 3 3 4 5 2" xfId="41315"/>
    <cellStyle name="Note 2 3 3 4 6" xfId="18593"/>
    <cellStyle name="Note 2 3 3 4 6 2" xfId="41316"/>
    <cellStyle name="Note 2 3 3 4 7" xfId="41317"/>
    <cellStyle name="Note 2 3 3 5" xfId="1701"/>
    <cellStyle name="Note 2 3 3 5 2" xfId="9187"/>
    <cellStyle name="Note 2 3 3 5 2 2" xfId="14969"/>
    <cellStyle name="Note 2 3 3 5 2 2 2" xfId="41318"/>
    <cellStyle name="Note 2 3 3 5 2 3" xfId="20752"/>
    <cellStyle name="Note 2 3 3 5 2 3 2" xfId="41319"/>
    <cellStyle name="Note 2 3 3 5 2 4" xfId="41320"/>
    <cellStyle name="Note 2 3 3 5 3" xfId="6296"/>
    <cellStyle name="Note 2 3 3 5 3 2" xfId="41321"/>
    <cellStyle name="Note 2 3 3 5 4" xfId="12078"/>
    <cellStyle name="Note 2 3 3 5 4 2" xfId="41322"/>
    <cellStyle name="Note 2 3 3 5 5" xfId="17861"/>
    <cellStyle name="Note 2 3 3 5 5 2" xfId="41323"/>
    <cellStyle name="Note 2 3 3 5 6" xfId="41324"/>
    <cellStyle name="Note 2 3 3 6" xfId="5325"/>
    <cellStyle name="Note 2 3 3 6 2" xfId="13999"/>
    <cellStyle name="Note 2 3 3 6 2 2" xfId="41325"/>
    <cellStyle name="Note 2 3 3 6 3" xfId="19782"/>
    <cellStyle name="Note 2 3 3 6 3 2" xfId="41326"/>
    <cellStyle name="Note 2 3 3 6 4" xfId="41327"/>
    <cellStyle name="Note 2 3 3 7" xfId="8217"/>
    <cellStyle name="Note 2 3 3 7 2" xfId="41328"/>
    <cellStyle name="Note 2 3 3 8" xfId="3404"/>
    <cellStyle name="Note 2 3 3 8 2" xfId="41329"/>
    <cellStyle name="Note 2 3 3 9" xfId="11108"/>
    <cellStyle name="Note 2 3 3 9 2" xfId="41330"/>
    <cellStyle name="Note 2 3 4" xfId="698"/>
    <cellStyle name="Note 2 3 4 10" xfId="16893"/>
    <cellStyle name="Note 2 3 4 10 2" xfId="41331"/>
    <cellStyle name="Note 2 3 4 11" xfId="41332"/>
    <cellStyle name="Note 2 3 4 2" xfId="699"/>
    <cellStyle name="Note 2 3 4 2 2" xfId="2436"/>
    <cellStyle name="Note 2 3 4 2 2 2" xfId="9922"/>
    <cellStyle name="Note 2 3 4 2 2 2 2" xfId="15704"/>
    <cellStyle name="Note 2 3 4 2 2 2 2 2" xfId="41333"/>
    <cellStyle name="Note 2 3 4 2 2 2 3" xfId="21487"/>
    <cellStyle name="Note 2 3 4 2 2 2 3 2" xfId="41334"/>
    <cellStyle name="Note 2 3 4 2 2 2 4" xfId="41335"/>
    <cellStyle name="Note 2 3 4 2 2 3" xfId="7031"/>
    <cellStyle name="Note 2 3 4 2 2 3 2" xfId="41336"/>
    <cellStyle name="Note 2 3 4 2 2 4" xfId="12813"/>
    <cellStyle name="Note 2 3 4 2 2 4 2" xfId="41337"/>
    <cellStyle name="Note 2 3 4 2 2 5" xfId="18596"/>
    <cellStyle name="Note 2 3 4 2 2 5 2" xfId="41338"/>
    <cellStyle name="Note 2 3 4 2 2 6" xfId="41339"/>
    <cellStyle name="Note 2 3 4 2 3" xfId="5328"/>
    <cellStyle name="Note 2 3 4 2 3 2" xfId="14002"/>
    <cellStyle name="Note 2 3 4 2 3 2 2" xfId="41340"/>
    <cellStyle name="Note 2 3 4 2 3 3" xfId="19785"/>
    <cellStyle name="Note 2 3 4 2 3 3 2" xfId="41341"/>
    <cellStyle name="Note 2 3 4 2 3 4" xfId="41342"/>
    <cellStyle name="Note 2 3 4 2 4" xfId="8220"/>
    <cellStyle name="Note 2 3 4 2 4 2" xfId="41343"/>
    <cellStyle name="Note 2 3 4 2 5" xfId="4139"/>
    <cellStyle name="Note 2 3 4 2 5 2" xfId="41344"/>
    <cellStyle name="Note 2 3 4 2 6" xfId="11111"/>
    <cellStyle name="Note 2 3 4 2 6 2" xfId="41345"/>
    <cellStyle name="Note 2 3 4 2 7" xfId="16894"/>
    <cellStyle name="Note 2 3 4 2 7 2" xfId="41346"/>
    <cellStyle name="Note 2 3 4 2 8" xfId="41347"/>
    <cellStyle name="Note 2 3 4 3" xfId="1194"/>
    <cellStyle name="Note 2 3 4 3 2" xfId="2898"/>
    <cellStyle name="Note 2 3 4 3 2 2" xfId="10384"/>
    <cellStyle name="Note 2 3 4 3 2 2 2" xfId="16166"/>
    <cellStyle name="Note 2 3 4 3 2 2 2 2" xfId="41348"/>
    <cellStyle name="Note 2 3 4 3 2 2 3" xfId="21949"/>
    <cellStyle name="Note 2 3 4 3 2 2 3 2" xfId="41349"/>
    <cellStyle name="Note 2 3 4 3 2 2 4" xfId="41350"/>
    <cellStyle name="Note 2 3 4 3 2 3" xfId="7493"/>
    <cellStyle name="Note 2 3 4 3 2 3 2" xfId="41351"/>
    <cellStyle name="Note 2 3 4 3 2 4" xfId="13275"/>
    <cellStyle name="Note 2 3 4 3 2 4 2" xfId="41352"/>
    <cellStyle name="Note 2 3 4 3 2 5" xfId="19058"/>
    <cellStyle name="Note 2 3 4 3 2 5 2" xfId="41353"/>
    <cellStyle name="Note 2 3 4 3 2 6" xfId="41354"/>
    <cellStyle name="Note 2 3 4 3 3" xfId="5790"/>
    <cellStyle name="Note 2 3 4 3 3 2" xfId="14464"/>
    <cellStyle name="Note 2 3 4 3 3 2 2" xfId="41355"/>
    <cellStyle name="Note 2 3 4 3 3 3" xfId="20247"/>
    <cellStyle name="Note 2 3 4 3 3 3 2" xfId="41356"/>
    <cellStyle name="Note 2 3 4 3 3 4" xfId="41357"/>
    <cellStyle name="Note 2 3 4 3 4" xfId="8682"/>
    <cellStyle name="Note 2 3 4 3 4 2" xfId="41358"/>
    <cellStyle name="Note 2 3 4 3 5" xfId="4601"/>
    <cellStyle name="Note 2 3 4 3 5 2" xfId="41359"/>
    <cellStyle name="Note 2 3 4 3 6" xfId="11573"/>
    <cellStyle name="Note 2 3 4 3 6 2" xfId="41360"/>
    <cellStyle name="Note 2 3 4 3 7" xfId="17356"/>
    <cellStyle name="Note 2 3 4 3 7 2" xfId="41361"/>
    <cellStyle name="Note 2 3 4 3 8" xfId="41362"/>
    <cellStyle name="Note 2 3 4 4" xfId="2435"/>
    <cellStyle name="Note 2 3 4 4 2" xfId="7030"/>
    <cellStyle name="Note 2 3 4 4 2 2" xfId="15703"/>
    <cellStyle name="Note 2 3 4 4 2 2 2" xfId="41363"/>
    <cellStyle name="Note 2 3 4 4 2 3" xfId="21486"/>
    <cellStyle name="Note 2 3 4 4 2 3 2" xfId="41364"/>
    <cellStyle name="Note 2 3 4 4 2 4" xfId="41365"/>
    <cellStyle name="Note 2 3 4 4 3" xfId="9921"/>
    <cellStyle name="Note 2 3 4 4 3 2" xfId="41366"/>
    <cellStyle name="Note 2 3 4 4 4" xfId="4138"/>
    <cellStyle name="Note 2 3 4 4 4 2" xfId="41367"/>
    <cellStyle name="Note 2 3 4 4 5" xfId="12812"/>
    <cellStyle name="Note 2 3 4 4 5 2" xfId="41368"/>
    <cellStyle name="Note 2 3 4 4 6" xfId="18595"/>
    <cellStyle name="Note 2 3 4 4 6 2" xfId="41369"/>
    <cellStyle name="Note 2 3 4 4 7" xfId="41370"/>
    <cellStyle name="Note 2 3 4 5" xfId="1702"/>
    <cellStyle name="Note 2 3 4 5 2" xfId="9188"/>
    <cellStyle name="Note 2 3 4 5 2 2" xfId="14970"/>
    <cellStyle name="Note 2 3 4 5 2 2 2" xfId="41371"/>
    <cellStyle name="Note 2 3 4 5 2 3" xfId="20753"/>
    <cellStyle name="Note 2 3 4 5 2 3 2" xfId="41372"/>
    <cellStyle name="Note 2 3 4 5 2 4" xfId="41373"/>
    <cellStyle name="Note 2 3 4 5 3" xfId="6297"/>
    <cellStyle name="Note 2 3 4 5 3 2" xfId="41374"/>
    <cellStyle name="Note 2 3 4 5 4" xfId="12079"/>
    <cellStyle name="Note 2 3 4 5 4 2" xfId="41375"/>
    <cellStyle name="Note 2 3 4 5 5" xfId="17862"/>
    <cellStyle name="Note 2 3 4 5 5 2" xfId="41376"/>
    <cellStyle name="Note 2 3 4 5 6" xfId="41377"/>
    <cellStyle name="Note 2 3 4 6" xfId="5327"/>
    <cellStyle name="Note 2 3 4 6 2" xfId="14001"/>
    <cellStyle name="Note 2 3 4 6 2 2" xfId="41378"/>
    <cellStyle name="Note 2 3 4 6 3" xfId="19784"/>
    <cellStyle name="Note 2 3 4 6 3 2" xfId="41379"/>
    <cellStyle name="Note 2 3 4 6 4" xfId="41380"/>
    <cellStyle name="Note 2 3 4 7" xfId="8219"/>
    <cellStyle name="Note 2 3 4 7 2" xfId="41381"/>
    <cellStyle name="Note 2 3 4 8" xfId="3405"/>
    <cellStyle name="Note 2 3 4 8 2" xfId="41382"/>
    <cellStyle name="Note 2 3 4 9" xfId="11110"/>
    <cellStyle name="Note 2 3 4 9 2" xfId="41383"/>
    <cellStyle name="Note 2 3 5" xfId="700"/>
    <cellStyle name="Note 2 3 5 2" xfId="2437"/>
    <cellStyle name="Note 2 3 5 2 2" xfId="7032"/>
    <cellStyle name="Note 2 3 5 2 2 2" xfId="15705"/>
    <cellStyle name="Note 2 3 5 2 2 2 2" xfId="41384"/>
    <cellStyle name="Note 2 3 5 2 2 3" xfId="21488"/>
    <cellStyle name="Note 2 3 5 2 2 3 2" xfId="41385"/>
    <cellStyle name="Note 2 3 5 2 2 4" xfId="41386"/>
    <cellStyle name="Note 2 3 5 2 3" xfId="9923"/>
    <cellStyle name="Note 2 3 5 2 3 2" xfId="41387"/>
    <cellStyle name="Note 2 3 5 2 4" xfId="4140"/>
    <cellStyle name="Note 2 3 5 2 4 2" xfId="41388"/>
    <cellStyle name="Note 2 3 5 2 5" xfId="12814"/>
    <cellStyle name="Note 2 3 5 2 5 2" xfId="41389"/>
    <cellStyle name="Note 2 3 5 2 6" xfId="18597"/>
    <cellStyle name="Note 2 3 5 2 6 2" xfId="41390"/>
    <cellStyle name="Note 2 3 5 2 7" xfId="41391"/>
    <cellStyle name="Note 2 3 5 3" xfId="1698"/>
    <cellStyle name="Note 2 3 5 3 2" xfId="9184"/>
    <cellStyle name="Note 2 3 5 3 2 2" xfId="14966"/>
    <cellStyle name="Note 2 3 5 3 2 2 2" xfId="41392"/>
    <cellStyle name="Note 2 3 5 3 2 3" xfId="20749"/>
    <cellStyle name="Note 2 3 5 3 2 3 2" xfId="41393"/>
    <cellStyle name="Note 2 3 5 3 2 4" xfId="41394"/>
    <cellStyle name="Note 2 3 5 3 3" xfId="6293"/>
    <cellStyle name="Note 2 3 5 3 3 2" xfId="41395"/>
    <cellStyle name="Note 2 3 5 3 4" xfId="12075"/>
    <cellStyle name="Note 2 3 5 3 4 2" xfId="41396"/>
    <cellStyle name="Note 2 3 5 3 5" xfId="17858"/>
    <cellStyle name="Note 2 3 5 3 5 2" xfId="41397"/>
    <cellStyle name="Note 2 3 5 3 6" xfId="41398"/>
    <cellStyle name="Note 2 3 5 4" xfId="5329"/>
    <cellStyle name="Note 2 3 5 4 2" xfId="14003"/>
    <cellStyle name="Note 2 3 5 4 2 2" xfId="41399"/>
    <cellStyle name="Note 2 3 5 4 3" xfId="19786"/>
    <cellStyle name="Note 2 3 5 4 3 2" xfId="41400"/>
    <cellStyle name="Note 2 3 5 4 4" xfId="41401"/>
    <cellStyle name="Note 2 3 5 5" xfId="8221"/>
    <cellStyle name="Note 2 3 5 5 2" xfId="41402"/>
    <cellStyle name="Note 2 3 5 6" xfId="3401"/>
    <cellStyle name="Note 2 3 5 6 2" xfId="41403"/>
    <cellStyle name="Note 2 3 5 7" xfId="11112"/>
    <cellStyle name="Note 2 3 5 7 2" xfId="41404"/>
    <cellStyle name="Note 2 3 5 8" xfId="16895"/>
    <cellStyle name="Note 2 3 5 8 2" xfId="41405"/>
    <cellStyle name="Note 2 3 5 9" xfId="41406"/>
    <cellStyle name="Note 2 3 6" xfId="894"/>
    <cellStyle name="Note 2 3 6 2" xfId="2600"/>
    <cellStyle name="Note 2 3 6 2 2" xfId="10086"/>
    <cellStyle name="Note 2 3 6 2 2 2" xfId="15868"/>
    <cellStyle name="Note 2 3 6 2 2 2 2" xfId="41407"/>
    <cellStyle name="Note 2 3 6 2 2 3" xfId="21651"/>
    <cellStyle name="Note 2 3 6 2 2 3 2" xfId="41408"/>
    <cellStyle name="Note 2 3 6 2 2 4" xfId="41409"/>
    <cellStyle name="Note 2 3 6 2 3" xfId="7195"/>
    <cellStyle name="Note 2 3 6 2 3 2" xfId="41410"/>
    <cellStyle name="Note 2 3 6 2 4" xfId="12977"/>
    <cellStyle name="Note 2 3 6 2 4 2" xfId="41411"/>
    <cellStyle name="Note 2 3 6 2 5" xfId="18760"/>
    <cellStyle name="Note 2 3 6 2 5 2" xfId="41412"/>
    <cellStyle name="Note 2 3 6 2 6" xfId="41413"/>
    <cellStyle name="Note 2 3 6 3" xfId="5492"/>
    <cellStyle name="Note 2 3 6 3 2" xfId="14166"/>
    <cellStyle name="Note 2 3 6 3 2 2" xfId="41414"/>
    <cellStyle name="Note 2 3 6 3 3" xfId="19949"/>
    <cellStyle name="Note 2 3 6 3 3 2" xfId="41415"/>
    <cellStyle name="Note 2 3 6 3 4" xfId="41416"/>
    <cellStyle name="Note 2 3 6 4" xfId="8384"/>
    <cellStyle name="Note 2 3 6 4 2" xfId="41417"/>
    <cellStyle name="Note 2 3 6 5" xfId="4303"/>
    <cellStyle name="Note 2 3 6 5 2" xfId="41418"/>
    <cellStyle name="Note 2 3 6 6" xfId="11275"/>
    <cellStyle name="Note 2 3 6 6 2" xfId="41419"/>
    <cellStyle name="Note 2 3 6 7" xfId="17058"/>
    <cellStyle name="Note 2 3 6 7 2" xfId="41420"/>
    <cellStyle name="Note 2 3 6 8" xfId="41421"/>
    <cellStyle name="Note 2 3 7" xfId="2428"/>
    <cellStyle name="Note 2 3 7 2" xfId="7023"/>
    <cellStyle name="Note 2 3 7 2 2" xfId="15696"/>
    <cellStyle name="Note 2 3 7 2 2 2" xfId="41422"/>
    <cellStyle name="Note 2 3 7 2 3" xfId="21479"/>
    <cellStyle name="Note 2 3 7 2 3 2" xfId="41423"/>
    <cellStyle name="Note 2 3 7 2 4" xfId="41424"/>
    <cellStyle name="Note 2 3 7 3" xfId="9914"/>
    <cellStyle name="Note 2 3 7 3 2" xfId="41425"/>
    <cellStyle name="Note 2 3 7 4" xfId="4131"/>
    <cellStyle name="Note 2 3 7 4 2" xfId="41426"/>
    <cellStyle name="Note 2 3 7 5" xfId="12805"/>
    <cellStyle name="Note 2 3 7 5 2" xfId="41427"/>
    <cellStyle name="Note 2 3 7 6" xfId="18588"/>
    <cellStyle name="Note 2 3 7 6 2" xfId="41428"/>
    <cellStyle name="Note 2 3 7 7" xfId="41429"/>
    <cellStyle name="Note 2 3 8" xfId="1346"/>
    <cellStyle name="Note 2 3 8 2" xfId="8832"/>
    <cellStyle name="Note 2 3 8 2 2" xfId="14614"/>
    <cellStyle name="Note 2 3 8 2 2 2" xfId="41430"/>
    <cellStyle name="Note 2 3 8 2 3" xfId="20397"/>
    <cellStyle name="Note 2 3 8 2 3 2" xfId="41431"/>
    <cellStyle name="Note 2 3 8 2 4" xfId="41432"/>
    <cellStyle name="Note 2 3 8 3" xfId="5941"/>
    <cellStyle name="Note 2 3 8 3 2" xfId="41433"/>
    <cellStyle name="Note 2 3 8 4" xfId="11723"/>
    <cellStyle name="Note 2 3 8 4 2" xfId="41434"/>
    <cellStyle name="Note 2 3 8 5" xfId="17506"/>
    <cellStyle name="Note 2 3 8 5 2" xfId="41435"/>
    <cellStyle name="Note 2 3 8 6" xfId="41436"/>
    <cellStyle name="Note 2 3 9" xfId="5320"/>
    <cellStyle name="Note 2 3 9 2" xfId="13994"/>
    <cellStyle name="Note 2 3 9 2 2" xfId="41437"/>
    <cellStyle name="Note 2 3 9 3" xfId="19777"/>
    <cellStyle name="Note 2 3 9 3 2" xfId="41438"/>
    <cellStyle name="Note 2 3 9 4" xfId="41439"/>
    <cellStyle name="Note 2 4" xfId="701"/>
    <cellStyle name="Note 2 4 10" xfId="11113"/>
    <cellStyle name="Note 2 4 10 2" xfId="41440"/>
    <cellStyle name="Note 2 4 11" xfId="16896"/>
    <cellStyle name="Note 2 4 11 2" xfId="41441"/>
    <cellStyle name="Note 2 4 12" xfId="41442"/>
    <cellStyle name="Note 2 4 2" xfId="702"/>
    <cellStyle name="Note 2 4 2 10" xfId="16897"/>
    <cellStyle name="Note 2 4 2 10 2" xfId="41443"/>
    <cellStyle name="Note 2 4 2 11" xfId="41444"/>
    <cellStyle name="Note 2 4 2 2" xfId="703"/>
    <cellStyle name="Note 2 4 2 2 2" xfId="2440"/>
    <cellStyle name="Note 2 4 2 2 2 2" xfId="9926"/>
    <cellStyle name="Note 2 4 2 2 2 2 2" xfId="15708"/>
    <cellStyle name="Note 2 4 2 2 2 2 2 2" xfId="41445"/>
    <cellStyle name="Note 2 4 2 2 2 2 3" xfId="21491"/>
    <cellStyle name="Note 2 4 2 2 2 2 3 2" xfId="41446"/>
    <cellStyle name="Note 2 4 2 2 2 2 4" xfId="41447"/>
    <cellStyle name="Note 2 4 2 2 2 3" xfId="7035"/>
    <cellStyle name="Note 2 4 2 2 2 3 2" xfId="41448"/>
    <cellStyle name="Note 2 4 2 2 2 4" xfId="12817"/>
    <cellStyle name="Note 2 4 2 2 2 4 2" xfId="41449"/>
    <cellStyle name="Note 2 4 2 2 2 5" xfId="18600"/>
    <cellStyle name="Note 2 4 2 2 2 5 2" xfId="41450"/>
    <cellStyle name="Note 2 4 2 2 2 6" xfId="41451"/>
    <cellStyle name="Note 2 4 2 2 3" xfId="5332"/>
    <cellStyle name="Note 2 4 2 2 3 2" xfId="14006"/>
    <cellStyle name="Note 2 4 2 2 3 2 2" xfId="41452"/>
    <cellStyle name="Note 2 4 2 2 3 3" xfId="19789"/>
    <cellStyle name="Note 2 4 2 2 3 3 2" xfId="41453"/>
    <cellStyle name="Note 2 4 2 2 3 4" xfId="41454"/>
    <cellStyle name="Note 2 4 2 2 4" xfId="8224"/>
    <cellStyle name="Note 2 4 2 2 4 2" xfId="41455"/>
    <cellStyle name="Note 2 4 2 2 5" xfId="4143"/>
    <cellStyle name="Note 2 4 2 2 5 2" xfId="41456"/>
    <cellStyle name="Note 2 4 2 2 6" xfId="11115"/>
    <cellStyle name="Note 2 4 2 2 6 2" xfId="41457"/>
    <cellStyle name="Note 2 4 2 2 7" xfId="16898"/>
    <cellStyle name="Note 2 4 2 2 7 2" xfId="41458"/>
    <cellStyle name="Note 2 4 2 2 8" xfId="41459"/>
    <cellStyle name="Note 2 4 2 3" xfId="1196"/>
    <cellStyle name="Note 2 4 2 3 2" xfId="2900"/>
    <cellStyle name="Note 2 4 2 3 2 2" xfId="10386"/>
    <cellStyle name="Note 2 4 2 3 2 2 2" xfId="16168"/>
    <cellStyle name="Note 2 4 2 3 2 2 2 2" xfId="41460"/>
    <cellStyle name="Note 2 4 2 3 2 2 3" xfId="21951"/>
    <cellStyle name="Note 2 4 2 3 2 2 3 2" xfId="41461"/>
    <cellStyle name="Note 2 4 2 3 2 2 4" xfId="41462"/>
    <cellStyle name="Note 2 4 2 3 2 3" xfId="7495"/>
    <cellStyle name="Note 2 4 2 3 2 3 2" xfId="41463"/>
    <cellStyle name="Note 2 4 2 3 2 4" xfId="13277"/>
    <cellStyle name="Note 2 4 2 3 2 4 2" xfId="41464"/>
    <cellStyle name="Note 2 4 2 3 2 5" xfId="19060"/>
    <cellStyle name="Note 2 4 2 3 2 5 2" xfId="41465"/>
    <cellStyle name="Note 2 4 2 3 2 6" xfId="41466"/>
    <cellStyle name="Note 2 4 2 3 3" xfId="5792"/>
    <cellStyle name="Note 2 4 2 3 3 2" xfId="14466"/>
    <cellStyle name="Note 2 4 2 3 3 2 2" xfId="41467"/>
    <cellStyle name="Note 2 4 2 3 3 3" xfId="20249"/>
    <cellStyle name="Note 2 4 2 3 3 3 2" xfId="41468"/>
    <cellStyle name="Note 2 4 2 3 3 4" xfId="41469"/>
    <cellStyle name="Note 2 4 2 3 4" xfId="8684"/>
    <cellStyle name="Note 2 4 2 3 4 2" xfId="41470"/>
    <cellStyle name="Note 2 4 2 3 5" xfId="4603"/>
    <cellStyle name="Note 2 4 2 3 5 2" xfId="41471"/>
    <cellStyle name="Note 2 4 2 3 6" xfId="11575"/>
    <cellStyle name="Note 2 4 2 3 6 2" xfId="41472"/>
    <cellStyle name="Note 2 4 2 3 7" xfId="17358"/>
    <cellStyle name="Note 2 4 2 3 7 2" xfId="41473"/>
    <cellStyle name="Note 2 4 2 3 8" xfId="41474"/>
    <cellStyle name="Note 2 4 2 4" xfId="2439"/>
    <cellStyle name="Note 2 4 2 4 2" xfId="7034"/>
    <cellStyle name="Note 2 4 2 4 2 2" xfId="15707"/>
    <cellStyle name="Note 2 4 2 4 2 2 2" xfId="41475"/>
    <cellStyle name="Note 2 4 2 4 2 3" xfId="21490"/>
    <cellStyle name="Note 2 4 2 4 2 3 2" xfId="41476"/>
    <cellStyle name="Note 2 4 2 4 2 4" xfId="41477"/>
    <cellStyle name="Note 2 4 2 4 3" xfId="9925"/>
    <cellStyle name="Note 2 4 2 4 3 2" xfId="41478"/>
    <cellStyle name="Note 2 4 2 4 4" xfId="4142"/>
    <cellStyle name="Note 2 4 2 4 4 2" xfId="41479"/>
    <cellStyle name="Note 2 4 2 4 5" xfId="12816"/>
    <cellStyle name="Note 2 4 2 4 5 2" xfId="41480"/>
    <cellStyle name="Note 2 4 2 4 6" xfId="18599"/>
    <cellStyle name="Note 2 4 2 4 6 2" xfId="41481"/>
    <cellStyle name="Note 2 4 2 4 7" xfId="41482"/>
    <cellStyle name="Note 2 4 2 5" xfId="1704"/>
    <cellStyle name="Note 2 4 2 5 2" xfId="9190"/>
    <cellStyle name="Note 2 4 2 5 2 2" xfId="14972"/>
    <cellStyle name="Note 2 4 2 5 2 2 2" xfId="41483"/>
    <cellStyle name="Note 2 4 2 5 2 3" xfId="20755"/>
    <cellStyle name="Note 2 4 2 5 2 3 2" xfId="41484"/>
    <cellStyle name="Note 2 4 2 5 2 4" xfId="41485"/>
    <cellStyle name="Note 2 4 2 5 3" xfId="6299"/>
    <cellStyle name="Note 2 4 2 5 3 2" xfId="41486"/>
    <cellStyle name="Note 2 4 2 5 4" xfId="12081"/>
    <cellStyle name="Note 2 4 2 5 4 2" xfId="41487"/>
    <cellStyle name="Note 2 4 2 5 5" xfId="17864"/>
    <cellStyle name="Note 2 4 2 5 5 2" xfId="41488"/>
    <cellStyle name="Note 2 4 2 5 6" xfId="41489"/>
    <cellStyle name="Note 2 4 2 6" xfId="5331"/>
    <cellStyle name="Note 2 4 2 6 2" xfId="14005"/>
    <cellStyle name="Note 2 4 2 6 2 2" xfId="41490"/>
    <cellStyle name="Note 2 4 2 6 3" xfId="19788"/>
    <cellStyle name="Note 2 4 2 6 3 2" xfId="41491"/>
    <cellStyle name="Note 2 4 2 6 4" xfId="41492"/>
    <cellStyle name="Note 2 4 2 7" xfId="8223"/>
    <cellStyle name="Note 2 4 2 7 2" xfId="41493"/>
    <cellStyle name="Note 2 4 2 8" xfId="3407"/>
    <cellStyle name="Note 2 4 2 8 2" xfId="41494"/>
    <cellStyle name="Note 2 4 2 9" xfId="11114"/>
    <cellStyle name="Note 2 4 2 9 2" xfId="41495"/>
    <cellStyle name="Note 2 4 3" xfId="704"/>
    <cellStyle name="Note 2 4 3 2" xfId="2441"/>
    <cellStyle name="Note 2 4 3 2 2" xfId="7036"/>
    <cellStyle name="Note 2 4 3 2 2 2" xfId="15709"/>
    <cellStyle name="Note 2 4 3 2 2 2 2" xfId="41496"/>
    <cellStyle name="Note 2 4 3 2 2 3" xfId="21492"/>
    <cellStyle name="Note 2 4 3 2 2 3 2" xfId="41497"/>
    <cellStyle name="Note 2 4 3 2 2 4" xfId="41498"/>
    <cellStyle name="Note 2 4 3 2 3" xfId="9927"/>
    <cellStyle name="Note 2 4 3 2 3 2" xfId="41499"/>
    <cellStyle name="Note 2 4 3 2 4" xfId="4144"/>
    <cellStyle name="Note 2 4 3 2 4 2" xfId="41500"/>
    <cellStyle name="Note 2 4 3 2 5" xfId="12818"/>
    <cellStyle name="Note 2 4 3 2 5 2" xfId="41501"/>
    <cellStyle name="Note 2 4 3 2 6" xfId="18601"/>
    <cellStyle name="Note 2 4 3 2 6 2" xfId="41502"/>
    <cellStyle name="Note 2 4 3 2 7" xfId="41503"/>
    <cellStyle name="Note 2 4 3 3" xfId="1703"/>
    <cellStyle name="Note 2 4 3 3 2" xfId="9189"/>
    <cellStyle name="Note 2 4 3 3 2 2" xfId="14971"/>
    <cellStyle name="Note 2 4 3 3 2 2 2" xfId="41504"/>
    <cellStyle name="Note 2 4 3 3 2 3" xfId="20754"/>
    <cellStyle name="Note 2 4 3 3 2 3 2" xfId="41505"/>
    <cellStyle name="Note 2 4 3 3 2 4" xfId="41506"/>
    <cellStyle name="Note 2 4 3 3 3" xfId="6298"/>
    <cellStyle name="Note 2 4 3 3 3 2" xfId="41507"/>
    <cellStyle name="Note 2 4 3 3 4" xfId="12080"/>
    <cellStyle name="Note 2 4 3 3 4 2" xfId="41508"/>
    <cellStyle name="Note 2 4 3 3 5" xfId="17863"/>
    <cellStyle name="Note 2 4 3 3 5 2" xfId="41509"/>
    <cellStyle name="Note 2 4 3 3 6" xfId="41510"/>
    <cellStyle name="Note 2 4 3 4" xfId="5333"/>
    <cellStyle name="Note 2 4 3 4 2" xfId="14007"/>
    <cellStyle name="Note 2 4 3 4 2 2" xfId="41511"/>
    <cellStyle name="Note 2 4 3 4 3" xfId="19790"/>
    <cellStyle name="Note 2 4 3 4 3 2" xfId="41512"/>
    <cellStyle name="Note 2 4 3 4 4" xfId="41513"/>
    <cellStyle name="Note 2 4 3 5" xfId="8225"/>
    <cellStyle name="Note 2 4 3 5 2" xfId="41514"/>
    <cellStyle name="Note 2 4 3 6" xfId="3406"/>
    <cellStyle name="Note 2 4 3 6 2" xfId="41515"/>
    <cellStyle name="Note 2 4 3 7" xfId="11116"/>
    <cellStyle name="Note 2 4 3 7 2" xfId="41516"/>
    <cellStyle name="Note 2 4 3 8" xfId="16899"/>
    <cellStyle name="Note 2 4 3 8 2" xfId="41517"/>
    <cellStyle name="Note 2 4 3 9" xfId="41518"/>
    <cellStyle name="Note 2 4 4" xfId="1195"/>
    <cellStyle name="Note 2 4 4 2" xfId="2899"/>
    <cellStyle name="Note 2 4 4 2 2" xfId="10385"/>
    <cellStyle name="Note 2 4 4 2 2 2" xfId="16167"/>
    <cellStyle name="Note 2 4 4 2 2 2 2" xfId="41519"/>
    <cellStyle name="Note 2 4 4 2 2 3" xfId="21950"/>
    <cellStyle name="Note 2 4 4 2 2 3 2" xfId="41520"/>
    <cellStyle name="Note 2 4 4 2 2 4" xfId="41521"/>
    <cellStyle name="Note 2 4 4 2 3" xfId="7494"/>
    <cellStyle name="Note 2 4 4 2 3 2" xfId="41522"/>
    <cellStyle name="Note 2 4 4 2 4" xfId="13276"/>
    <cellStyle name="Note 2 4 4 2 4 2" xfId="41523"/>
    <cellStyle name="Note 2 4 4 2 5" xfId="19059"/>
    <cellStyle name="Note 2 4 4 2 5 2" xfId="41524"/>
    <cellStyle name="Note 2 4 4 2 6" xfId="41525"/>
    <cellStyle name="Note 2 4 4 3" xfId="5791"/>
    <cellStyle name="Note 2 4 4 3 2" xfId="14465"/>
    <cellStyle name="Note 2 4 4 3 2 2" xfId="41526"/>
    <cellStyle name="Note 2 4 4 3 3" xfId="20248"/>
    <cellStyle name="Note 2 4 4 3 3 2" xfId="41527"/>
    <cellStyle name="Note 2 4 4 3 4" xfId="41528"/>
    <cellStyle name="Note 2 4 4 4" xfId="8683"/>
    <cellStyle name="Note 2 4 4 4 2" xfId="41529"/>
    <cellStyle name="Note 2 4 4 5" xfId="4602"/>
    <cellStyle name="Note 2 4 4 5 2" xfId="41530"/>
    <cellStyle name="Note 2 4 4 6" xfId="11574"/>
    <cellStyle name="Note 2 4 4 6 2" xfId="41531"/>
    <cellStyle name="Note 2 4 4 7" xfId="17357"/>
    <cellStyle name="Note 2 4 4 7 2" xfId="41532"/>
    <cellStyle name="Note 2 4 4 8" xfId="41533"/>
    <cellStyle name="Note 2 4 5" xfId="2438"/>
    <cellStyle name="Note 2 4 5 2" xfId="7033"/>
    <cellStyle name="Note 2 4 5 2 2" xfId="15706"/>
    <cellStyle name="Note 2 4 5 2 2 2" xfId="41534"/>
    <cellStyle name="Note 2 4 5 2 3" xfId="21489"/>
    <cellStyle name="Note 2 4 5 2 3 2" xfId="41535"/>
    <cellStyle name="Note 2 4 5 2 4" xfId="41536"/>
    <cellStyle name="Note 2 4 5 3" xfId="9924"/>
    <cellStyle name="Note 2 4 5 3 2" xfId="41537"/>
    <cellStyle name="Note 2 4 5 4" xfId="4141"/>
    <cellStyle name="Note 2 4 5 4 2" xfId="41538"/>
    <cellStyle name="Note 2 4 5 5" xfId="12815"/>
    <cellStyle name="Note 2 4 5 5 2" xfId="41539"/>
    <cellStyle name="Note 2 4 5 6" xfId="18598"/>
    <cellStyle name="Note 2 4 5 6 2" xfId="41540"/>
    <cellStyle name="Note 2 4 5 7" xfId="41541"/>
    <cellStyle name="Note 2 4 6" xfId="1343"/>
    <cellStyle name="Note 2 4 6 2" xfId="8829"/>
    <cellStyle name="Note 2 4 6 2 2" xfId="14611"/>
    <cellStyle name="Note 2 4 6 2 2 2" xfId="41542"/>
    <cellStyle name="Note 2 4 6 2 3" xfId="20394"/>
    <cellStyle name="Note 2 4 6 2 3 2" xfId="41543"/>
    <cellStyle name="Note 2 4 6 2 4" xfId="41544"/>
    <cellStyle name="Note 2 4 6 3" xfId="5938"/>
    <cellStyle name="Note 2 4 6 3 2" xfId="41545"/>
    <cellStyle name="Note 2 4 6 4" xfId="11720"/>
    <cellStyle name="Note 2 4 6 4 2" xfId="41546"/>
    <cellStyle name="Note 2 4 6 5" xfId="17503"/>
    <cellStyle name="Note 2 4 6 5 2" xfId="41547"/>
    <cellStyle name="Note 2 4 6 6" xfId="41548"/>
    <cellStyle name="Note 2 4 7" xfId="5330"/>
    <cellStyle name="Note 2 4 7 2" xfId="14004"/>
    <cellStyle name="Note 2 4 7 2 2" xfId="41549"/>
    <cellStyle name="Note 2 4 7 3" xfId="19787"/>
    <cellStyle name="Note 2 4 7 3 2" xfId="41550"/>
    <cellStyle name="Note 2 4 7 4" xfId="41551"/>
    <cellStyle name="Note 2 4 8" xfId="8222"/>
    <cellStyle name="Note 2 4 8 2" xfId="41552"/>
    <cellStyle name="Note 2 4 9" xfId="3046"/>
    <cellStyle name="Note 2 4 9 2" xfId="41553"/>
    <cellStyle name="Note 2 5" xfId="705"/>
    <cellStyle name="Note 2 5 10" xfId="16900"/>
    <cellStyle name="Note 2 5 10 2" xfId="41554"/>
    <cellStyle name="Note 2 5 11" xfId="41555"/>
    <cellStyle name="Note 2 5 2" xfId="706"/>
    <cellStyle name="Note 2 5 2 2" xfId="2443"/>
    <cellStyle name="Note 2 5 2 2 2" xfId="9929"/>
    <cellStyle name="Note 2 5 2 2 2 2" xfId="15711"/>
    <cellStyle name="Note 2 5 2 2 2 2 2" xfId="41556"/>
    <cellStyle name="Note 2 5 2 2 2 3" xfId="21494"/>
    <cellStyle name="Note 2 5 2 2 2 3 2" xfId="41557"/>
    <cellStyle name="Note 2 5 2 2 2 4" xfId="41558"/>
    <cellStyle name="Note 2 5 2 2 3" xfId="7038"/>
    <cellStyle name="Note 2 5 2 2 3 2" xfId="41559"/>
    <cellStyle name="Note 2 5 2 2 4" xfId="12820"/>
    <cellStyle name="Note 2 5 2 2 4 2" xfId="41560"/>
    <cellStyle name="Note 2 5 2 2 5" xfId="18603"/>
    <cellStyle name="Note 2 5 2 2 5 2" xfId="41561"/>
    <cellStyle name="Note 2 5 2 2 6" xfId="41562"/>
    <cellStyle name="Note 2 5 2 3" xfId="5335"/>
    <cellStyle name="Note 2 5 2 3 2" xfId="14009"/>
    <cellStyle name="Note 2 5 2 3 2 2" xfId="41563"/>
    <cellStyle name="Note 2 5 2 3 3" xfId="19792"/>
    <cellStyle name="Note 2 5 2 3 3 2" xfId="41564"/>
    <cellStyle name="Note 2 5 2 3 4" xfId="41565"/>
    <cellStyle name="Note 2 5 2 4" xfId="8227"/>
    <cellStyle name="Note 2 5 2 4 2" xfId="41566"/>
    <cellStyle name="Note 2 5 2 5" xfId="4146"/>
    <cellStyle name="Note 2 5 2 5 2" xfId="41567"/>
    <cellStyle name="Note 2 5 2 6" xfId="11118"/>
    <cellStyle name="Note 2 5 2 6 2" xfId="41568"/>
    <cellStyle name="Note 2 5 2 7" xfId="16901"/>
    <cellStyle name="Note 2 5 2 7 2" xfId="41569"/>
    <cellStyle name="Note 2 5 2 8" xfId="41570"/>
    <cellStyle name="Note 2 5 3" xfId="1197"/>
    <cellStyle name="Note 2 5 3 2" xfId="2901"/>
    <cellStyle name="Note 2 5 3 2 2" xfId="10387"/>
    <cellStyle name="Note 2 5 3 2 2 2" xfId="16169"/>
    <cellStyle name="Note 2 5 3 2 2 2 2" xfId="41571"/>
    <cellStyle name="Note 2 5 3 2 2 3" xfId="21952"/>
    <cellStyle name="Note 2 5 3 2 2 3 2" xfId="41572"/>
    <cellStyle name="Note 2 5 3 2 2 4" xfId="41573"/>
    <cellStyle name="Note 2 5 3 2 3" xfId="7496"/>
    <cellStyle name="Note 2 5 3 2 3 2" xfId="41574"/>
    <cellStyle name="Note 2 5 3 2 4" xfId="13278"/>
    <cellStyle name="Note 2 5 3 2 4 2" xfId="41575"/>
    <cellStyle name="Note 2 5 3 2 5" xfId="19061"/>
    <cellStyle name="Note 2 5 3 2 5 2" xfId="41576"/>
    <cellStyle name="Note 2 5 3 2 6" xfId="41577"/>
    <cellStyle name="Note 2 5 3 3" xfId="5793"/>
    <cellStyle name="Note 2 5 3 3 2" xfId="14467"/>
    <cellStyle name="Note 2 5 3 3 2 2" xfId="41578"/>
    <cellStyle name="Note 2 5 3 3 3" xfId="20250"/>
    <cellStyle name="Note 2 5 3 3 3 2" xfId="41579"/>
    <cellStyle name="Note 2 5 3 3 4" xfId="41580"/>
    <cellStyle name="Note 2 5 3 4" xfId="8685"/>
    <cellStyle name="Note 2 5 3 4 2" xfId="41581"/>
    <cellStyle name="Note 2 5 3 5" xfId="4604"/>
    <cellStyle name="Note 2 5 3 5 2" xfId="41582"/>
    <cellStyle name="Note 2 5 3 6" xfId="11576"/>
    <cellStyle name="Note 2 5 3 6 2" xfId="41583"/>
    <cellStyle name="Note 2 5 3 7" xfId="17359"/>
    <cellStyle name="Note 2 5 3 7 2" xfId="41584"/>
    <cellStyle name="Note 2 5 3 8" xfId="41585"/>
    <cellStyle name="Note 2 5 4" xfId="2442"/>
    <cellStyle name="Note 2 5 4 2" xfId="7037"/>
    <cellStyle name="Note 2 5 4 2 2" xfId="15710"/>
    <cellStyle name="Note 2 5 4 2 2 2" xfId="41586"/>
    <cellStyle name="Note 2 5 4 2 3" xfId="21493"/>
    <cellStyle name="Note 2 5 4 2 3 2" xfId="41587"/>
    <cellStyle name="Note 2 5 4 2 4" xfId="41588"/>
    <cellStyle name="Note 2 5 4 3" xfId="9928"/>
    <cellStyle name="Note 2 5 4 3 2" xfId="41589"/>
    <cellStyle name="Note 2 5 4 4" xfId="4145"/>
    <cellStyle name="Note 2 5 4 4 2" xfId="41590"/>
    <cellStyle name="Note 2 5 4 5" xfId="12819"/>
    <cellStyle name="Note 2 5 4 5 2" xfId="41591"/>
    <cellStyle name="Note 2 5 4 6" xfId="18602"/>
    <cellStyle name="Note 2 5 4 6 2" xfId="41592"/>
    <cellStyle name="Note 2 5 4 7" xfId="41593"/>
    <cellStyle name="Note 2 5 5" xfId="1705"/>
    <cellStyle name="Note 2 5 5 2" xfId="9191"/>
    <cellStyle name="Note 2 5 5 2 2" xfId="14973"/>
    <cellStyle name="Note 2 5 5 2 2 2" xfId="41594"/>
    <cellStyle name="Note 2 5 5 2 3" xfId="20756"/>
    <cellStyle name="Note 2 5 5 2 3 2" xfId="41595"/>
    <cellStyle name="Note 2 5 5 2 4" xfId="41596"/>
    <cellStyle name="Note 2 5 5 3" xfId="6300"/>
    <cellStyle name="Note 2 5 5 3 2" xfId="41597"/>
    <cellStyle name="Note 2 5 5 4" xfId="12082"/>
    <cellStyle name="Note 2 5 5 4 2" xfId="41598"/>
    <cellStyle name="Note 2 5 5 5" xfId="17865"/>
    <cellStyle name="Note 2 5 5 5 2" xfId="41599"/>
    <cellStyle name="Note 2 5 5 6" xfId="41600"/>
    <cellStyle name="Note 2 5 6" xfId="5334"/>
    <cellStyle name="Note 2 5 6 2" xfId="14008"/>
    <cellStyle name="Note 2 5 6 2 2" xfId="41601"/>
    <cellStyle name="Note 2 5 6 3" xfId="19791"/>
    <cellStyle name="Note 2 5 6 3 2" xfId="41602"/>
    <cellStyle name="Note 2 5 6 4" xfId="41603"/>
    <cellStyle name="Note 2 5 7" xfId="8226"/>
    <cellStyle name="Note 2 5 7 2" xfId="41604"/>
    <cellStyle name="Note 2 5 8" xfId="3408"/>
    <cellStyle name="Note 2 5 8 2" xfId="41605"/>
    <cellStyle name="Note 2 5 9" xfId="11117"/>
    <cellStyle name="Note 2 5 9 2" xfId="41606"/>
    <cellStyle name="Note 2 6" xfId="707"/>
    <cellStyle name="Note 2 6 10" xfId="16902"/>
    <cellStyle name="Note 2 6 10 2" xfId="41607"/>
    <cellStyle name="Note 2 6 11" xfId="41608"/>
    <cellStyle name="Note 2 6 2" xfId="708"/>
    <cellStyle name="Note 2 6 2 2" xfId="2445"/>
    <cellStyle name="Note 2 6 2 2 2" xfId="9931"/>
    <cellStyle name="Note 2 6 2 2 2 2" xfId="15713"/>
    <cellStyle name="Note 2 6 2 2 2 2 2" xfId="41609"/>
    <cellStyle name="Note 2 6 2 2 2 3" xfId="21496"/>
    <cellStyle name="Note 2 6 2 2 2 3 2" xfId="41610"/>
    <cellStyle name="Note 2 6 2 2 2 4" xfId="41611"/>
    <cellStyle name="Note 2 6 2 2 3" xfId="7040"/>
    <cellStyle name="Note 2 6 2 2 3 2" xfId="41612"/>
    <cellStyle name="Note 2 6 2 2 4" xfId="12822"/>
    <cellStyle name="Note 2 6 2 2 4 2" xfId="41613"/>
    <cellStyle name="Note 2 6 2 2 5" xfId="18605"/>
    <cellStyle name="Note 2 6 2 2 5 2" xfId="41614"/>
    <cellStyle name="Note 2 6 2 2 6" xfId="41615"/>
    <cellStyle name="Note 2 6 2 3" xfId="5337"/>
    <cellStyle name="Note 2 6 2 3 2" xfId="14011"/>
    <cellStyle name="Note 2 6 2 3 2 2" xfId="41616"/>
    <cellStyle name="Note 2 6 2 3 3" xfId="19794"/>
    <cellStyle name="Note 2 6 2 3 3 2" xfId="41617"/>
    <cellStyle name="Note 2 6 2 3 4" xfId="41618"/>
    <cellStyle name="Note 2 6 2 4" xfId="8229"/>
    <cellStyle name="Note 2 6 2 4 2" xfId="41619"/>
    <cellStyle name="Note 2 6 2 5" xfId="4148"/>
    <cellStyle name="Note 2 6 2 5 2" xfId="41620"/>
    <cellStyle name="Note 2 6 2 6" xfId="11120"/>
    <cellStyle name="Note 2 6 2 6 2" xfId="41621"/>
    <cellStyle name="Note 2 6 2 7" xfId="16903"/>
    <cellStyle name="Note 2 6 2 7 2" xfId="41622"/>
    <cellStyle name="Note 2 6 2 8" xfId="41623"/>
    <cellStyle name="Note 2 6 3" xfId="1198"/>
    <cellStyle name="Note 2 6 3 2" xfId="2902"/>
    <cellStyle name="Note 2 6 3 2 2" xfId="10388"/>
    <cellStyle name="Note 2 6 3 2 2 2" xfId="16170"/>
    <cellStyle name="Note 2 6 3 2 2 2 2" xfId="41624"/>
    <cellStyle name="Note 2 6 3 2 2 3" xfId="21953"/>
    <cellStyle name="Note 2 6 3 2 2 3 2" xfId="41625"/>
    <cellStyle name="Note 2 6 3 2 2 4" xfId="41626"/>
    <cellStyle name="Note 2 6 3 2 3" xfId="7497"/>
    <cellStyle name="Note 2 6 3 2 3 2" xfId="41627"/>
    <cellStyle name="Note 2 6 3 2 4" xfId="13279"/>
    <cellStyle name="Note 2 6 3 2 4 2" xfId="41628"/>
    <cellStyle name="Note 2 6 3 2 5" xfId="19062"/>
    <cellStyle name="Note 2 6 3 2 5 2" xfId="41629"/>
    <cellStyle name="Note 2 6 3 2 6" xfId="41630"/>
    <cellStyle name="Note 2 6 3 3" xfId="5794"/>
    <cellStyle name="Note 2 6 3 3 2" xfId="14468"/>
    <cellStyle name="Note 2 6 3 3 2 2" xfId="41631"/>
    <cellStyle name="Note 2 6 3 3 3" xfId="20251"/>
    <cellStyle name="Note 2 6 3 3 3 2" xfId="41632"/>
    <cellStyle name="Note 2 6 3 3 4" xfId="41633"/>
    <cellStyle name="Note 2 6 3 4" xfId="8686"/>
    <cellStyle name="Note 2 6 3 4 2" xfId="41634"/>
    <cellStyle name="Note 2 6 3 5" xfId="4605"/>
    <cellStyle name="Note 2 6 3 5 2" xfId="41635"/>
    <cellStyle name="Note 2 6 3 6" xfId="11577"/>
    <cellStyle name="Note 2 6 3 6 2" xfId="41636"/>
    <cellStyle name="Note 2 6 3 7" xfId="17360"/>
    <cellStyle name="Note 2 6 3 7 2" xfId="41637"/>
    <cellStyle name="Note 2 6 3 8" xfId="41638"/>
    <cellStyle name="Note 2 6 4" xfId="2444"/>
    <cellStyle name="Note 2 6 4 2" xfId="7039"/>
    <cellStyle name="Note 2 6 4 2 2" xfId="15712"/>
    <cellStyle name="Note 2 6 4 2 2 2" xfId="41639"/>
    <cellStyle name="Note 2 6 4 2 3" xfId="21495"/>
    <cellStyle name="Note 2 6 4 2 3 2" xfId="41640"/>
    <cellStyle name="Note 2 6 4 2 4" xfId="41641"/>
    <cellStyle name="Note 2 6 4 3" xfId="9930"/>
    <cellStyle name="Note 2 6 4 3 2" xfId="41642"/>
    <cellStyle name="Note 2 6 4 4" xfId="4147"/>
    <cellStyle name="Note 2 6 4 4 2" xfId="41643"/>
    <cellStyle name="Note 2 6 4 5" xfId="12821"/>
    <cellStyle name="Note 2 6 4 5 2" xfId="41644"/>
    <cellStyle name="Note 2 6 4 6" xfId="18604"/>
    <cellStyle name="Note 2 6 4 6 2" xfId="41645"/>
    <cellStyle name="Note 2 6 4 7" xfId="41646"/>
    <cellStyle name="Note 2 6 5" xfId="1706"/>
    <cellStyle name="Note 2 6 5 2" xfId="9192"/>
    <cellStyle name="Note 2 6 5 2 2" xfId="14974"/>
    <cellStyle name="Note 2 6 5 2 2 2" xfId="41647"/>
    <cellStyle name="Note 2 6 5 2 3" xfId="20757"/>
    <cellStyle name="Note 2 6 5 2 3 2" xfId="41648"/>
    <cellStyle name="Note 2 6 5 2 4" xfId="41649"/>
    <cellStyle name="Note 2 6 5 3" xfId="6301"/>
    <cellStyle name="Note 2 6 5 3 2" xfId="41650"/>
    <cellStyle name="Note 2 6 5 4" xfId="12083"/>
    <cellStyle name="Note 2 6 5 4 2" xfId="41651"/>
    <cellStyle name="Note 2 6 5 5" xfId="17866"/>
    <cellStyle name="Note 2 6 5 5 2" xfId="41652"/>
    <cellStyle name="Note 2 6 5 6" xfId="41653"/>
    <cellStyle name="Note 2 6 6" xfId="5336"/>
    <cellStyle name="Note 2 6 6 2" xfId="14010"/>
    <cellStyle name="Note 2 6 6 2 2" xfId="41654"/>
    <cellStyle name="Note 2 6 6 3" xfId="19793"/>
    <cellStyle name="Note 2 6 6 3 2" xfId="41655"/>
    <cellStyle name="Note 2 6 6 4" xfId="41656"/>
    <cellStyle name="Note 2 6 7" xfId="8228"/>
    <cellStyle name="Note 2 6 7 2" xfId="41657"/>
    <cellStyle name="Note 2 6 8" xfId="3409"/>
    <cellStyle name="Note 2 6 8 2" xfId="41658"/>
    <cellStyle name="Note 2 6 9" xfId="11119"/>
    <cellStyle name="Note 2 6 9 2" xfId="41659"/>
    <cellStyle name="Note 2 7" xfId="709"/>
    <cellStyle name="Note 2 7 2" xfId="2446"/>
    <cellStyle name="Note 2 7 2 2" xfId="7041"/>
    <cellStyle name="Note 2 7 2 2 2" xfId="15714"/>
    <cellStyle name="Note 2 7 2 2 2 2" xfId="41660"/>
    <cellStyle name="Note 2 7 2 2 3" xfId="21497"/>
    <cellStyle name="Note 2 7 2 2 3 2" xfId="41661"/>
    <cellStyle name="Note 2 7 2 2 4" xfId="41662"/>
    <cellStyle name="Note 2 7 2 3" xfId="9932"/>
    <cellStyle name="Note 2 7 2 3 2" xfId="41663"/>
    <cellStyle name="Note 2 7 2 4" xfId="4149"/>
    <cellStyle name="Note 2 7 2 4 2" xfId="41664"/>
    <cellStyle name="Note 2 7 2 5" xfId="12823"/>
    <cellStyle name="Note 2 7 2 5 2" xfId="41665"/>
    <cellStyle name="Note 2 7 2 6" xfId="18606"/>
    <cellStyle name="Note 2 7 2 6 2" xfId="41666"/>
    <cellStyle name="Note 2 7 2 7" xfId="41667"/>
    <cellStyle name="Note 2 7 3" xfId="1687"/>
    <cellStyle name="Note 2 7 3 2" xfId="9173"/>
    <cellStyle name="Note 2 7 3 2 2" xfId="14955"/>
    <cellStyle name="Note 2 7 3 2 2 2" xfId="41668"/>
    <cellStyle name="Note 2 7 3 2 3" xfId="20738"/>
    <cellStyle name="Note 2 7 3 2 3 2" xfId="41669"/>
    <cellStyle name="Note 2 7 3 2 4" xfId="41670"/>
    <cellStyle name="Note 2 7 3 3" xfId="6282"/>
    <cellStyle name="Note 2 7 3 3 2" xfId="41671"/>
    <cellStyle name="Note 2 7 3 4" xfId="12064"/>
    <cellStyle name="Note 2 7 3 4 2" xfId="41672"/>
    <cellStyle name="Note 2 7 3 5" xfId="17847"/>
    <cellStyle name="Note 2 7 3 5 2" xfId="41673"/>
    <cellStyle name="Note 2 7 3 6" xfId="41674"/>
    <cellStyle name="Note 2 7 4" xfId="5338"/>
    <cellStyle name="Note 2 7 4 2" xfId="14012"/>
    <cellStyle name="Note 2 7 4 2 2" xfId="41675"/>
    <cellStyle name="Note 2 7 4 3" xfId="19795"/>
    <cellStyle name="Note 2 7 4 3 2" xfId="41676"/>
    <cellStyle name="Note 2 7 4 4" xfId="41677"/>
    <cellStyle name="Note 2 7 5" xfId="8230"/>
    <cellStyle name="Note 2 7 5 2" xfId="41678"/>
    <cellStyle name="Note 2 7 6" xfId="3390"/>
    <cellStyle name="Note 2 7 6 2" xfId="41679"/>
    <cellStyle name="Note 2 7 7" xfId="11121"/>
    <cellStyle name="Note 2 7 7 2" xfId="41680"/>
    <cellStyle name="Note 2 7 8" xfId="16904"/>
    <cellStyle name="Note 2 7 8 2" xfId="41681"/>
    <cellStyle name="Note 2 7 9" xfId="41682"/>
    <cellStyle name="Note 2 8" xfId="856"/>
    <cellStyle name="Note 2 8 2" xfId="2562"/>
    <cellStyle name="Note 2 8 2 2" xfId="10048"/>
    <cellStyle name="Note 2 8 2 2 2" xfId="15830"/>
    <cellStyle name="Note 2 8 2 2 2 2" xfId="41683"/>
    <cellStyle name="Note 2 8 2 2 3" xfId="21613"/>
    <cellStyle name="Note 2 8 2 2 3 2" xfId="41684"/>
    <cellStyle name="Note 2 8 2 2 4" xfId="41685"/>
    <cellStyle name="Note 2 8 2 3" xfId="7157"/>
    <cellStyle name="Note 2 8 2 3 2" xfId="41686"/>
    <cellStyle name="Note 2 8 2 4" xfId="12939"/>
    <cellStyle name="Note 2 8 2 4 2" xfId="41687"/>
    <cellStyle name="Note 2 8 2 5" xfId="18722"/>
    <cellStyle name="Note 2 8 2 5 2" xfId="41688"/>
    <cellStyle name="Note 2 8 2 6" xfId="41689"/>
    <cellStyle name="Note 2 8 3" xfId="5454"/>
    <cellStyle name="Note 2 8 3 2" xfId="14128"/>
    <cellStyle name="Note 2 8 3 2 2" xfId="41690"/>
    <cellStyle name="Note 2 8 3 3" xfId="19911"/>
    <cellStyle name="Note 2 8 3 3 2" xfId="41691"/>
    <cellStyle name="Note 2 8 3 4" xfId="41692"/>
    <cellStyle name="Note 2 8 4" xfId="8346"/>
    <cellStyle name="Note 2 8 4 2" xfId="41693"/>
    <cellStyle name="Note 2 8 5" xfId="4265"/>
    <cellStyle name="Note 2 8 5 2" xfId="41694"/>
    <cellStyle name="Note 2 8 6" xfId="11237"/>
    <cellStyle name="Note 2 8 6 2" xfId="41695"/>
    <cellStyle name="Note 2 8 7" xfId="17020"/>
    <cellStyle name="Note 2 8 7 2" xfId="41696"/>
    <cellStyle name="Note 2 8 8" xfId="41697"/>
    <cellStyle name="Note 2 9" xfId="2407"/>
    <cellStyle name="Note 2 9 2" xfId="7002"/>
    <cellStyle name="Note 2 9 2 2" xfId="15675"/>
    <cellStyle name="Note 2 9 2 2 2" xfId="41698"/>
    <cellStyle name="Note 2 9 2 3" xfId="21458"/>
    <cellStyle name="Note 2 9 2 3 2" xfId="41699"/>
    <cellStyle name="Note 2 9 2 4" xfId="41700"/>
    <cellStyle name="Note 2 9 3" xfId="9893"/>
    <cellStyle name="Note 2 9 3 2" xfId="41701"/>
    <cellStyle name="Note 2 9 4" xfId="4110"/>
    <cellStyle name="Note 2 9 4 2" xfId="41702"/>
    <cellStyle name="Note 2 9 5" xfId="12784"/>
    <cellStyle name="Note 2 9 5 2" xfId="41703"/>
    <cellStyle name="Note 2 9 6" xfId="18567"/>
    <cellStyle name="Note 2 9 6 2" xfId="41704"/>
    <cellStyle name="Note 2 9 7" xfId="41705"/>
    <cellStyle name="Note 3" xfId="710"/>
    <cellStyle name="Note 3 10" xfId="1261"/>
    <cellStyle name="Note 3 10 2" xfId="8748"/>
    <cellStyle name="Note 3 10 2 2" xfId="14530"/>
    <cellStyle name="Note 3 10 2 2 2" xfId="41706"/>
    <cellStyle name="Note 3 10 2 3" xfId="20313"/>
    <cellStyle name="Note 3 10 2 3 2" xfId="41707"/>
    <cellStyle name="Note 3 10 2 4" xfId="41708"/>
    <cellStyle name="Note 3 10 3" xfId="5857"/>
    <cellStyle name="Note 3 10 3 2" xfId="41709"/>
    <cellStyle name="Note 3 10 4" xfId="11639"/>
    <cellStyle name="Note 3 10 4 2" xfId="41710"/>
    <cellStyle name="Note 3 10 5" xfId="17422"/>
    <cellStyle name="Note 3 10 5 2" xfId="41711"/>
    <cellStyle name="Note 3 10 6" xfId="41712"/>
    <cellStyle name="Note 3 11" xfId="5339"/>
    <cellStyle name="Note 3 11 2" xfId="14013"/>
    <cellStyle name="Note 3 11 2 2" xfId="41713"/>
    <cellStyle name="Note 3 11 3" xfId="19796"/>
    <cellStyle name="Note 3 11 3 2" xfId="41714"/>
    <cellStyle name="Note 3 11 4" xfId="41715"/>
    <cellStyle name="Note 3 12" xfId="8231"/>
    <cellStyle name="Note 3 12 2" xfId="41716"/>
    <cellStyle name="Note 3 13" xfId="2965"/>
    <cellStyle name="Note 3 13 2" xfId="41717"/>
    <cellStyle name="Note 3 14" xfId="11122"/>
    <cellStyle name="Note 3 14 2" xfId="41718"/>
    <cellStyle name="Note 3 15" xfId="16905"/>
    <cellStyle name="Note 3 15 2" xfId="41719"/>
    <cellStyle name="Note 3 16" xfId="41720"/>
    <cellStyle name="Note 3 2" xfId="711"/>
    <cellStyle name="Note 3 2 10" xfId="5340"/>
    <cellStyle name="Note 3 2 10 2" xfId="14014"/>
    <cellStyle name="Note 3 2 10 2 2" xfId="41721"/>
    <cellStyle name="Note 3 2 10 3" xfId="19797"/>
    <cellStyle name="Note 3 2 10 3 2" xfId="41722"/>
    <cellStyle name="Note 3 2 10 4" xfId="41723"/>
    <cellStyle name="Note 3 2 11" xfId="8232"/>
    <cellStyle name="Note 3 2 11 2" xfId="41724"/>
    <cellStyle name="Note 3 2 12" xfId="3051"/>
    <cellStyle name="Note 3 2 12 2" xfId="41725"/>
    <cellStyle name="Note 3 2 13" xfId="11123"/>
    <cellStyle name="Note 3 2 13 2" xfId="41726"/>
    <cellStyle name="Note 3 2 14" xfId="16906"/>
    <cellStyle name="Note 3 2 14 2" xfId="41727"/>
    <cellStyle name="Note 3 2 15" xfId="41728"/>
    <cellStyle name="Note 3 2 2" xfId="712"/>
    <cellStyle name="Note 3 2 2 10" xfId="8233"/>
    <cellStyle name="Note 3 2 2 10 2" xfId="41729"/>
    <cellStyle name="Note 3 2 2 11" xfId="3052"/>
    <cellStyle name="Note 3 2 2 11 2" xfId="41730"/>
    <cellStyle name="Note 3 2 2 12" xfId="11124"/>
    <cellStyle name="Note 3 2 2 12 2" xfId="41731"/>
    <cellStyle name="Note 3 2 2 13" xfId="16907"/>
    <cellStyle name="Note 3 2 2 13 2" xfId="41732"/>
    <cellStyle name="Note 3 2 2 14" xfId="41733"/>
    <cellStyle name="Note 3 2 2 2" xfId="713"/>
    <cellStyle name="Note 3 2 2 2 10" xfId="11125"/>
    <cellStyle name="Note 3 2 2 2 10 2" xfId="41734"/>
    <cellStyle name="Note 3 2 2 2 11" xfId="16908"/>
    <cellStyle name="Note 3 2 2 2 11 2" xfId="41735"/>
    <cellStyle name="Note 3 2 2 2 12" xfId="41736"/>
    <cellStyle name="Note 3 2 2 2 2" xfId="714"/>
    <cellStyle name="Note 3 2 2 2 2 10" xfId="16909"/>
    <cellStyle name="Note 3 2 2 2 2 10 2" xfId="41737"/>
    <cellStyle name="Note 3 2 2 2 2 11" xfId="41738"/>
    <cellStyle name="Note 3 2 2 2 2 2" xfId="715"/>
    <cellStyle name="Note 3 2 2 2 2 2 2" xfId="2452"/>
    <cellStyle name="Note 3 2 2 2 2 2 2 2" xfId="9938"/>
    <cellStyle name="Note 3 2 2 2 2 2 2 2 2" xfId="15720"/>
    <cellStyle name="Note 3 2 2 2 2 2 2 2 2 2" xfId="41739"/>
    <cellStyle name="Note 3 2 2 2 2 2 2 2 3" xfId="21503"/>
    <cellStyle name="Note 3 2 2 2 2 2 2 2 3 2" xfId="41740"/>
    <cellStyle name="Note 3 2 2 2 2 2 2 2 4" xfId="41741"/>
    <cellStyle name="Note 3 2 2 2 2 2 2 3" xfId="7047"/>
    <cellStyle name="Note 3 2 2 2 2 2 2 3 2" xfId="41742"/>
    <cellStyle name="Note 3 2 2 2 2 2 2 4" xfId="12829"/>
    <cellStyle name="Note 3 2 2 2 2 2 2 4 2" xfId="41743"/>
    <cellStyle name="Note 3 2 2 2 2 2 2 5" xfId="18612"/>
    <cellStyle name="Note 3 2 2 2 2 2 2 5 2" xfId="41744"/>
    <cellStyle name="Note 3 2 2 2 2 2 2 6" xfId="41745"/>
    <cellStyle name="Note 3 2 2 2 2 2 3" xfId="5344"/>
    <cellStyle name="Note 3 2 2 2 2 2 3 2" xfId="14018"/>
    <cellStyle name="Note 3 2 2 2 2 2 3 2 2" xfId="41746"/>
    <cellStyle name="Note 3 2 2 2 2 2 3 3" xfId="19801"/>
    <cellStyle name="Note 3 2 2 2 2 2 3 3 2" xfId="41747"/>
    <cellStyle name="Note 3 2 2 2 2 2 3 4" xfId="41748"/>
    <cellStyle name="Note 3 2 2 2 2 2 4" xfId="8236"/>
    <cellStyle name="Note 3 2 2 2 2 2 4 2" xfId="41749"/>
    <cellStyle name="Note 3 2 2 2 2 2 5" xfId="4155"/>
    <cellStyle name="Note 3 2 2 2 2 2 5 2" xfId="41750"/>
    <cellStyle name="Note 3 2 2 2 2 2 6" xfId="11127"/>
    <cellStyle name="Note 3 2 2 2 2 2 6 2" xfId="41751"/>
    <cellStyle name="Note 3 2 2 2 2 2 7" xfId="16910"/>
    <cellStyle name="Note 3 2 2 2 2 2 7 2" xfId="41752"/>
    <cellStyle name="Note 3 2 2 2 2 2 8" xfId="41753"/>
    <cellStyle name="Note 3 2 2 2 2 3" xfId="1200"/>
    <cellStyle name="Note 3 2 2 2 2 3 2" xfId="2904"/>
    <cellStyle name="Note 3 2 2 2 2 3 2 2" xfId="10390"/>
    <cellStyle name="Note 3 2 2 2 2 3 2 2 2" xfId="16172"/>
    <cellStyle name="Note 3 2 2 2 2 3 2 2 2 2" xfId="41754"/>
    <cellStyle name="Note 3 2 2 2 2 3 2 2 3" xfId="21955"/>
    <cellStyle name="Note 3 2 2 2 2 3 2 2 3 2" xfId="41755"/>
    <cellStyle name="Note 3 2 2 2 2 3 2 2 4" xfId="41756"/>
    <cellStyle name="Note 3 2 2 2 2 3 2 3" xfId="7499"/>
    <cellStyle name="Note 3 2 2 2 2 3 2 3 2" xfId="41757"/>
    <cellStyle name="Note 3 2 2 2 2 3 2 4" xfId="13281"/>
    <cellStyle name="Note 3 2 2 2 2 3 2 4 2" xfId="41758"/>
    <cellStyle name="Note 3 2 2 2 2 3 2 5" xfId="19064"/>
    <cellStyle name="Note 3 2 2 2 2 3 2 5 2" xfId="41759"/>
    <cellStyle name="Note 3 2 2 2 2 3 2 6" xfId="41760"/>
    <cellStyle name="Note 3 2 2 2 2 3 3" xfId="5796"/>
    <cellStyle name="Note 3 2 2 2 2 3 3 2" xfId="14470"/>
    <cellStyle name="Note 3 2 2 2 2 3 3 2 2" xfId="41761"/>
    <cellStyle name="Note 3 2 2 2 2 3 3 3" xfId="20253"/>
    <cellStyle name="Note 3 2 2 2 2 3 3 3 2" xfId="41762"/>
    <cellStyle name="Note 3 2 2 2 2 3 3 4" xfId="41763"/>
    <cellStyle name="Note 3 2 2 2 2 3 4" xfId="8688"/>
    <cellStyle name="Note 3 2 2 2 2 3 4 2" xfId="41764"/>
    <cellStyle name="Note 3 2 2 2 2 3 5" xfId="4607"/>
    <cellStyle name="Note 3 2 2 2 2 3 5 2" xfId="41765"/>
    <cellStyle name="Note 3 2 2 2 2 3 6" xfId="11579"/>
    <cellStyle name="Note 3 2 2 2 2 3 6 2" xfId="41766"/>
    <cellStyle name="Note 3 2 2 2 2 3 7" xfId="17362"/>
    <cellStyle name="Note 3 2 2 2 2 3 7 2" xfId="41767"/>
    <cellStyle name="Note 3 2 2 2 2 3 8" xfId="41768"/>
    <cellStyle name="Note 3 2 2 2 2 4" xfId="2451"/>
    <cellStyle name="Note 3 2 2 2 2 4 2" xfId="7046"/>
    <cellStyle name="Note 3 2 2 2 2 4 2 2" xfId="15719"/>
    <cellStyle name="Note 3 2 2 2 2 4 2 2 2" xfId="41769"/>
    <cellStyle name="Note 3 2 2 2 2 4 2 3" xfId="21502"/>
    <cellStyle name="Note 3 2 2 2 2 4 2 3 2" xfId="41770"/>
    <cellStyle name="Note 3 2 2 2 2 4 2 4" xfId="41771"/>
    <cellStyle name="Note 3 2 2 2 2 4 3" xfId="9937"/>
    <cellStyle name="Note 3 2 2 2 2 4 3 2" xfId="41772"/>
    <cellStyle name="Note 3 2 2 2 2 4 4" xfId="4154"/>
    <cellStyle name="Note 3 2 2 2 2 4 4 2" xfId="41773"/>
    <cellStyle name="Note 3 2 2 2 2 4 5" xfId="12828"/>
    <cellStyle name="Note 3 2 2 2 2 4 5 2" xfId="41774"/>
    <cellStyle name="Note 3 2 2 2 2 4 6" xfId="18611"/>
    <cellStyle name="Note 3 2 2 2 2 4 6 2" xfId="41775"/>
    <cellStyle name="Note 3 2 2 2 2 4 7" xfId="41776"/>
    <cellStyle name="Note 3 2 2 2 2 5" xfId="1711"/>
    <cellStyle name="Note 3 2 2 2 2 5 2" xfId="9197"/>
    <cellStyle name="Note 3 2 2 2 2 5 2 2" xfId="14979"/>
    <cellStyle name="Note 3 2 2 2 2 5 2 2 2" xfId="41777"/>
    <cellStyle name="Note 3 2 2 2 2 5 2 3" xfId="20762"/>
    <cellStyle name="Note 3 2 2 2 2 5 2 3 2" xfId="41778"/>
    <cellStyle name="Note 3 2 2 2 2 5 2 4" xfId="41779"/>
    <cellStyle name="Note 3 2 2 2 2 5 3" xfId="6306"/>
    <cellStyle name="Note 3 2 2 2 2 5 3 2" xfId="41780"/>
    <cellStyle name="Note 3 2 2 2 2 5 4" xfId="12088"/>
    <cellStyle name="Note 3 2 2 2 2 5 4 2" xfId="41781"/>
    <cellStyle name="Note 3 2 2 2 2 5 5" xfId="17871"/>
    <cellStyle name="Note 3 2 2 2 2 5 5 2" xfId="41782"/>
    <cellStyle name="Note 3 2 2 2 2 5 6" xfId="41783"/>
    <cellStyle name="Note 3 2 2 2 2 6" xfId="5343"/>
    <cellStyle name="Note 3 2 2 2 2 6 2" xfId="14017"/>
    <cellStyle name="Note 3 2 2 2 2 6 2 2" xfId="41784"/>
    <cellStyle name="Note 3 2 2 2 2 6 3" xfId="19800"/>
    <cellStyle name="Note 3 2 2 2 2 6 3 2" xfId="41785"/>
    <cellStyle name="Note 3 2 2 2 2 6 4" xfId="41786"/>
    <cellStyle name="Note 3 2 2 2 2 7" xfId="8235"/>
    <cellStyle name="Note 3 2 2 2 2 7 2" xfId="41787"/>
    <cellStyle name="Note 3 2 2 2 2 8" xfId="3414"/>
    <cellStyle name="Note 3 2 2 2 2 8 2" xfId="41788"/>
    <cellStyle name="Note 3 2 2 2 2 9" xfId="11126"/>
    <cellStyle name="Note 3 2 2 2 2 9 2" xfId="41789"/>
    <cellStyle name="Note 3 2 2 2 3" xfId="716"/>
    <cellStyle name="Note 3 2 2 2 3 2" xfId="2453"/>
    <cellStyle name="Note 3 2 2 2 3 2 2" xfId="9939"/>
    <cellStyle name="Note 3 2 2 2 3 2 2 2" xfId="15721"/>
    <cellStyle name="Note 3 2 2 2 3 2 2 2 2" xfId="41790"/>
    <cellStyle name="Note 3 2 2 2 3 2 2 3" xfId="21504"/>
    <cellStyle name="Note 3 2 2 2 3 2 2 3 2" xfId="41791"/>
    <cellStyle name="Note 3 2 2 2 3 2 2 4" xfId="41792"/>
    <cellStyle name="Note 3 2 2 2 3 2 3" xfId="7048"/>
    <cellStyle name="Note 3 2 2 2 3 2 3 2" xfId="41793"/>
    <cellStyle name="Note 3 2 2 2 3 2 4" xfId="12830"/>
    <cellStyle name="Note 3 2 2 2 3 2 4 2" xfId="41794"/>
    <cellStyle name="Note 3 2 2 2 3 2 5" xfId="18613"/>
    <cellStyle name="Note 3 2 2 2 3 2 5 2" xfId="41795"/>
    <cellStyle name="Note 3 2 2 2 3 2 6" xfId="41796"/>
    <cellStyle name="Note 3 2 2 2 3 3" xfId="5345"/>
    <cellStyle name="Note 3 2 2 2 3 3 2" xfId="14019"/>
    <cellStyle name="Note 3 2 2 2 3 3 2 2" xfId="41797"/>
    <cellStyle name="Note 3 2 2 2 3 3 3" xfId="19802"/>
    <cellStyle name="Note 3 2 2 2 3 3 3 2" xfId="41798"/>
    <cellStyle name="Note 3 2 2 2 3 3 4" xfId="41799"/>
    <cellStyle name="Note 3 2 2 2 3 4" xfId="8237"/>
    <cellStyle name="Note 3 2 2 2 3 4 2" xfId="41800"/>
    <cellStyle name="Note 3 2 2 2 3 5" xfId="4156"/>
    <cellStyle name="Note 3 2 2 2 3 5 2" xfId="41801"/>
    <cellStyle name="Note 3 2 2 2 3 6" xfId="11128"/>
    <cellStyle name="Note 3 2 2 2 3 6 2" xfId="41802"/>
    <cellStyle name="Note 3 2 2 2 3 7" xfId="16911"/>
    <cellStyle name="Note 3 2 2 2 3 7 2" xfId="41803"/>
    <cellStyle name="Note 3 2 2 2 3 8" xfId="41804"/>
    <cellStyle name="Note 3 2 2 2 4" xfId="1199"/>
    <cellStyle name="Note 3 2 2 2 4 2" xfId="2903"/>
    <cellStyle name="Note 3 2 2 2 4 2 2" xfId="10389"/>
    <cellStyle name="Note 3 2 2 2 4 2 2 2" xfId="16171"/>
    <cellStyle name="Note 3 2 2 2 4 2 2 2 2" xfId="41805"/>
    <cellStyle name="Note 3 2 2 2 4 2 2 3" xfId="21954"/>
    <cellStyle name="Note 3 2 2 2 4 2 2 3 2" xfId="41806"/>
    <cellStyle name="Note 3 2 2 2 4 2 2 4" xfId="41807"/>
    <cellStyle name="Note 3 2 2 2 4 2 3" xfId="7498"/>
    <cellStyle name="Note 3 2 2 2 4 2 3 2" xfId="41808"/>
    <cellStyle name="Note 3 2 2 2 4 2 4" xfId="13280"/>
    <cellStyle name="Note 3 2 2 2 4 2 4 2" xfId="41809"/>
    <cellStyle name="Note 3 2 2 2 4 2 5" xfId="19063"/>
    <cellStyle name="Note 3 2 2 2 4 2 5 2" xfId="41810"/>
    <cellStyle name="Note 3 2 2 2 4 2 6" xfId="41811"/>
    <cellStyle name="Note 3 2 2 2 4 3" xfId="5795"/>
    <cellStyle name="Note 3 2 2 2 4 3 2" xfId="14469"/>
    <cellStyle name="Note 3 2 2 2 4 3 2 2" xfId="41812"/>
    <cellStyle name="Note 3 2 2 2 4 3 3" xfId="20252"/>
    <cellStyle name="Note 3 2 2 2 4 3 3 2" xfId="41813"/>
    <cellStyle name="Note 3 2 2 2 4 3 4" xfId="41814"/>
    <cellStyle name="Note 3 2 2 2 4 4" xfId="8687"/>
    <cellStyle name="Note 3 2 2 2 4 4 2" xfId="41815"/>
    <cellStyle name="Note 3 2 2 2 4 5" xfId="4606"/>
    <cellStyle name="Note 3 2 2 2 4 5 2" xfId="41816"/>
    <cellStyle name="Note 3 2 2 2 4 6" xfId="11578"/>
    <cellStyle name="Note 3 2 2 2 4 6 2" xfId="41817"/>
    <cellStyle name="Note 3 2 2 2 4 7" xfId="17361"/>
    <cellStyle name="Note 3 2 2 2 4 7 2" xfId="41818"/>
    <cellStyle name="Note 3 2 2 2 4 8" xfId="41819"/>
    <cellStyle name="Note 3 2 2 2 5" xfId="2450"/>
    <cellStyle name="Note 3 2 2 2 5 2" xfId="7045"/>
    <cellStyle name="Note 3 2 2 2 5 2 2" xfId="15718"/>
    <cellStyle name="Note 3 2 2 2 5 2 2 2" xfId="41820"/>
    <cellStyle name="Note 3 2 2 2 5 2 3" xfId="21501"/>
    <cellStyle name="Note 3 2 2 2 5 2 3 2" xfId="41821"/>
    <cellStyle name="Note 3 2 2 2 5 2 4" xfId="41822"/>
    <cellStyle name="Note 3 2 2 2 5 3" xfId="9936"/>
    <cellStyle name="Note 3 2 2 2 5 3 2" xfId="41823"/>
    <cellStyle name="Note 3 2 2 2 5 4" xfId="4153"/>
    <cellStyle name="Note 3 2 2 2 5 4 2" xfId="41824"/>
    <cellStyle name="Note 3 2 2 2 5 5" xfId="12827"/>
    <cellStyle name="Note 3 2 2 2 5 5 2" xfId="41825"/>
    <cellStyle name="Note 3 2 2 2 5 6" xfId="18610"/>
    <cellStyle name="Note 3 2 2 2 5 6 2" xfId="41826"/>
    <cellStyle name="Note 3 2 2 2 5 7" xfId="41827"/>
    <cellStyle name="Note 3 2 2 2 6" xfId="1710"/>
    <cellStyle name="Note 3 2 2 2 6 2" xfId="9196"/>
    <cellStyle name="Note 3 2 2 2 6 2 2" xfId="14978"/>
    <cellStyle name="Note 3 2 2 2 6 2 2 2" xfId="41828"/>
    <cellStyle name="Note 3 2 2 2 6 2 3" xfId="20761"/>
    <cellStyle name="Note 3 2 2 2 6 2 3 2" xfId="41829"/>
    <cellStyle name="Note 3 2 2 2 6 2 4" xfId="41830"/>
    <cellStyle name="Note 3 2 2 2 6 3" xfId="6305"/>
    <cellStyle name="Note 3 2 2 2 6 3 2" xfId="41831"/>
    <cellStyle name="Note 3 2 2 2 6 4" xfId="12087"/>
    <cellStyle name="Note 3 2 2 2 6 4 2" xfId="41832"/>
    <cellStyle name="Note 3 2 2 2 6 5" xfId="17870"/>
    <cellStyle name="Note 3 2 2 2 6 5 2" xfId="41833"/>
    <cellStyle name="Note 3 2 2 2 6 6" xfId="41834"/>
    <cellStyle name="Note 3 2 2 2 7" xfId="5342"/>
    <cellStyle name="Note 3 2 2 2 7 2" xfId="14016"/>
    <cellStyle name="Note 3 2 2 2 7 2 2" xfId="41835"/>
    <cellStyle name="Note 3 2 2 2 7 3" xfId="19799"/>
    <cellStyle name="Note 3 2 2 2 7 3 2" xfId="41836"/>
    <cellStyle name="Note 3 2 2 2 7 4" xfId="41837"/>
    <cellStyle name="Note 3 2 2 2 8" xfId="8234"/>
    <cellStyle name="Note 3 2 2 2 8 2" xfId="41838"/>
    <cellStyle name="Note 3 2 2 2 9" xfId="3413"/>
    <cellStyle name="Note 3 2 2 2 9 2" xfId="41839"/>
    <cellStyle name="Note 3 2 2 3" xfId="717"/>
    <cellStyle name="Note 3 2 2 3 10" xfId="16912"/>
    <cellStyle name="Note 3 2 2 3 10 2" xfId="41840"/>
    <cellStyle name="Note 3 2 2 3 11" xfId="41841"/>
    <cellStyle name="Note 3 2 2 3 2" xfId="718"/>
    <cellStyle name="Note 3 2 2 3 2 2" xfId="2455"/>
    <cellStyle name="Note 3 2 2 3 2 2 2" xfId="9941"/>
    <cellStyle name="Note 3 2 2 3 2 2 2 2" xfId="15723"/>
    <cellStyle name="Note 3 2 2 3 2 2 2 2 2" xfId="41842"/>
    <cellStyle name="Note 3 2 2 3 2 2 2 3" xfId="21506"/>
    <cellStyle name="Note 3 2 2 3 2 2 2 3 2" xfId="41843"/>
    <cellStyle name="Note 3 2 2 3 2 2 2 4" xfId="41844"/>
    <cellStyle name="Note 3 2 2 3 2 2 3" xfId="7050"/>
    <cellStyle name="Note 3 2 2 3 2 2 3 2" xfId="41845"/>
    <cellStyle name="Note 3 2 2 3 2 2 4" xfId="12832"/>
    <cellStyle name="Note 3 2 2 3 2 2 4 2" xfId="41846"/>
    <cellStyle name="Note 3 2 2 3 2 2 5" xfId="18615"/>
    <cellStyle name="Note 3 2 2 3 2 2 5 2" xfId="41847"/>
    <cellStyle name="Note 3 2 2 3 2 2 6" xfId="41848"/>
    <cellStyle name="Note 3 2 2 3 2 3" xfId="5347"/>
    <cellStyle name="Note 3 2 2 3 2 3 2" xfId="14021"/>
    <cellStyle name="Note 3 2 2 3 2 3 2 2" xfId="41849"/>
    <cellStyle name="Note 3 2 2 3 2 3 3" xfId="19804"/>
    <cellStyle name="Note 3 2 2 3 2 3 3 2" xfId="41850"/>
    <cellStyle name="Note 3 2 2 3 2 3 4" xfId="41851"/>
    <cellStyle name="Note 3 2 2 3 2 4" xfId="8239"/>
    <cellStyle name="Note 3 2 2 3 2 4 2" xfId="41852"/>
    <cellStyle name="Note 3 2 2 3 2 5" xfId="4158"/>
    <cellStyle name="Note 3 2 2 3 2 5 2" xfId="41853"/>
    <cellStyle name="Note 3 2 2 3 2 6" xfId="11130"/>
    <cellStyle name="Note 3 2 2 3 2 6 2" xfId="41854"/>
    <cellStyle name="Note 3 2 2 3 2 7" xfId="16913"/>
    <cellStyle name="Note 3 2 2 3 2 7 2" xfId="41855"/>
    <cellStyle name="Note 3 2 2 3 2 8" xfId="41856"/>
    <cellStyle name="Note 3 2 2 3 3" xfId="1201"/>
    <cellStyle name="Note 3 2 2 3 3 2" xfId="2905"/>
    <cellStyle name="Note 3 2 2 3 3 2 2" xfId="10391"/>
    <cellStyle name="Note 3 2 2 3 3 2 2 2" xfId="16173"/>
    <cellStyle name="Note 3 2 2 3 3 2 2 2 2" xfId="41857"/>
    <cellStyle name="Note 3 2 2 3 3 2 2 3" xfId="21956"/>
    <cellStyle name="Note 3 2 2 3 3 2 2 3 2" xfId="41858"/>
    <cellStyle name="Note 3 2 2 3 3 2 2 4" xfId="41859"/>
    <cellStyle name="Note 3 2 2 3 3 2 3" xfId="7500"/>
    <cellStyle name="Note 3 2 2 3 3 2 3 2" xfId="41860"/>
    <cellStyle name="Note 3 2 2 3 3 2 4" xfId="13282"/>
    <cellStyle name="Note 3 2 2 3 3 2 4 2" xfId="41861"/>
    <cellStyle name="Note 3 2 2 3 3 2 5" xfId="19065"/>
    <cellStyle name="Note 3 2 2 3 3 2 5 2" xfId="41862"/>
    <cellStyle name="Note 3 2 2 3 3 2 6" xfId="41863"/>
    <cellStyle name="Note 3 2 2 3 3 3" xfId="5797"/>
    <cellStyle name="Note 3 2 2 3 3 3 2" xfId="14471"/>
    <cellStyle name="Note 3 2 2 3 3 3 2 2" xfId="41864"/>
    <cellStyle name="Note 3 2 2 3 3 3 3" xfId="20254"/>
    <cellStyle name="Note 3 2 2 3 3 3 3 2" xfId="41865"/>
    <cellStyle name="Note 3 2 2 3 3 3 4" xfId="41866"/>
    <cellStyle name="Note 3 2 2 3 3 4" xfId="8689"/>
    <cellStyle name="Note 3 2 2 3 3 4 2" xfId="41867"/>
    <cellStyle name="Note 3 2 2 3 3 5" xfId="4608"/>
    <cellStyle name="Note 3 2 2 3 3 5 2" xfId="41868"/>
    <cellStyle name="Note 3 2 2 3 3 6" xfId="11580"/>
    <cellStyle name="Note 3 2 2 3 3 6 2" xfId="41869"/>
    <cellStyle name="Note 3 2 2 3 3 7" xfId="17363"/>
    <cellStyle name="Note 3 2 2 3 3 7 2" xfId="41870"/>
    <cellStyle name="Note 3 2 2 3 3 8" xfId="41871"/>
    <cellStyle name="Note 3 2 2 3 4" xfId="2454"/>
    <cellStyle name="Note 3 2 2 3 4 2" xfId="7049"/>
    <cellStyle name="Note 3 2 2 3 4 2 2" xfId="15722"/>
    <cellStyle name="Note 3 2 2 3 4 2 2 2" xfId="41872"/>
    <cellStyle name="Note 3 2 2 3 4 2 3" xfId="21505"/>
    <cellStyle name="Note 3 2 2 3 4 2 3 2" xfId="41873"/>
    <cellStyle name="Note 3 2 2 3 4 2 4" xfId="41874"/>
    <cellStyle name="Note 3 2 2 3 4 3" xfId="9940"/>
    <cellStyle name="Note 3 2 2 3 4 3 2" xfId="41875"/>
    <cellStyle name="Note 3 2 2 3 4 4" xfId="4157"/>
    <cellStyle name="Note 3 2 2 3 4 4 2" xfId="41876"/>
    <cellStyle name="Note 3 2 2 3 4 5" xfId="12831"/>
    <cellStyle name="Note 3 2 2 3 4 5 2" xfId="41877"/>
    <cellStyle name="Note 3 2 2 3 4 6" xfId="18614"/>
    <cellStyle name="Note 3 2 2 3 4 6 2" xfId="41878"/>
    <cellStyle name="Note 3 2 2 3 4 7" xfId="41879"/>
    <cellStyle name="Note 3 2 2 3 5" xfId="1712"/>
    <cellStyle name="Note 3 2 2 3 5 2" xfId="9198"/>
    <cellStyle name="Note 3 2 2 3 5 2 2" xfId="14980"/>
    <cellStyle name="Note 3 2 2 3 5 2 2 2" xfId="41880"/>
    <cellStyle name="Note 3 2 2 3 5 2 3" xfId="20763"/>
    <cellStyle name="Note 3 2 2 3 5 2 3 2" xfId="41881"/>
    <cellStyle name="Note 3 2 2 3 5 2 4" xfId="41882"/>
    <cellStyle name="Note 3 2 2 3 5 3" xfId="6307"/>
    <cellStyle name="Note 3 2 2 3 5 3 2" xfId="41883"/>
    <cellStyle name="Note 3 2 2 3 5 4" xfId="12089"/>
    <cellStyle name="Note 3 2 2 3 5 4 2" xfId="41884"/>
    <cellStyle name="Note 3 2 2 3 5 5" xfId="17872"/>
    <cellStyle name="Note 3 2 2 3 5 5 2" xfId="41885"/>
    <cellStyle name="Note 3 2 2 3 5 6" xfId="41886"/>
    <cellStyle name="Note 3 2 2 3 6" xfId="5346"/>
    <cellStyle name="Note 3 2 2 3 6 2" xfId="14020"/>
    <cellStyle name="Note 3 2 2 3 6 2 2" xfId="41887"/>
    <cellStyle name="Note 3 2 2 3 6 3" xfId="19803"/>
    <cellStyle name="Note 3 2 2 3 6 3 2" xfId="41888"/>
    <cellStyle name="Note 3 2 2 3 6 4" xfId="41889"/>
    <cellStyle name="Note 3 2 2 3 7" xfId="8238"/>
    <cellStyle name="Note 3 2 2 3 7 2" xfId="41890"/>
    <cellStyle name="Note 3 2 2 3 8" xfId="3415"/>
    <cellStyle name="Note 3 2 2 3 8 2" xfId="41891"/>
    <cellStyle name="Note 3 2 2 3 9" xfId="11129"/>
    <cellStyle name="Note 3 2 2 3 9 2" xfId="41892"/>
    <cellStyle name="Note 3 2 2 4" xfId="719"/>
    <cellStyle name="Note 3 2 2 4 10" xfId="16914"/>
    <cellStyle name="Note 3 2 2 4 10 2" xfId="41893"/>
    <cellStyle name="Note 3 2 2 4 11" xfId="41894"/>
    <cellStyle name="Note 3 2 2 4 2" xfId="720"/>
    <cellStyle name="Note 3 2 2 4 2 2" xfId="2457"/>
    <cellStyle name="Note 3 2 2 4 2 2 2" xfId="9943"/>
    <cellStyle name="Note 3 2 2 4 2 2 2 2" xfId="15725"/>
    <cellStyle name="Note 3 2 2 4 2 2 2 2 2" xfId="41895"/>
    <cellStyle name="Note 3 2 2 4 2 2 2 3" xfId="21508"/>
    <cellStyle name="Note 3 2 2 4 2 2 2 3 2" xfId="41896"/>
    <cellStyle name="Note 3 2 2 4 2 2 2 4" xfId="41897"/>
    <cellStyle name="Note 3 2 2 4 2 2 3" xfId="7052"/>
    <cellStyle name="Note 3 2 2 4 2 2 3 2" xfId="41898"/>
    <cellStyle name="Note 3 2 2 4 2 2 4" xfId="12834"/>
    <cellStyle name="Note 3 2 2 4 2 2 4 2" xfId="41899"/>
    <cellStyle name="Note 3 2 2 4 2 2 5" xfId="18617"/>
    <cellStyle name="Note 3 2 2 4 2 2 5 2" xfId="41900"/>
    <cellStyle name="Note 3 2 2 4 2 2 6" xfId="41901"/>
    <cellStyle name="Note 3 2 2 4 2 3" xfId="5349"/>
    <cellStyle name="Note 3 2 2 4 2 3 2" xfId="14023"/>
    <cellStyle name="Note 3 2 2 4 2 3 2 2" xfId="41902"/>
    <cellStyle name="Note 3 2 2 4 2 3 3" xfId="19806"/>
    <cellStyle name="Note 3 2 2 4 2 3 3 2" xfId="41903"/>
    <cellStyle name="Note 3 2 2 4 2 3 4" xfId="41904"/>
    <cellStyle name="Note 3 2 2 4 2 4" xfId="8241"/>
    <cellStyle name="Note 3 2 2 4 2 4 2" xfId="41905"/>
    <cellStyle name="Note 3 2 2 4 2 5" xfId="4160"/>
    <cellStyle name="Note 3 2 2 4 2 5 2" xfId="41906"/>
    <cellStyle name="Note 3 2 2 4 2 6" xfId="11132"/>
    <cellStyle name="Note 3 2 2 4 2 6 2" xfId="41907"/>
    <cellStyle name="Note 3 2 2 4 2 7" xfId="16915"/>
    <cellStyle name="Note 3 2 2 4 2 7 2" xfId="41908"/>
    <cellStyle name="Note 3 2 2 4 2 8" xfId="41909"/>
    <cellStyle name="Note 3 2 2 4 3" xfId="1202"/>
    <cellStyle name="Note 3 2 2 4 3 2" xfId="2906"/>
    <cellStyle name="Note 3 2 2 4 3 2 2" xfId="10392"/>
    <cellStyle name="Note 3 2 2 4 3 2 2 2" xfId="16174"/>
    <cellStyle name="Note 3 2 2 4 3 2 2 2 2" xfId="41910"/>
    <cellStyle name="Note 3 2 2 4 3 2 2 3" xfId="21957"/>
    <cellStyle name="Note 3 2 2 4 3 2 2 3 2" xfId="41911"/>
    <cellStyle name="Note 3 2 2 4 3 2 2 4" xfId="41912"/>
    <cellStyle name="Note 3 2 2 4 3 2 3" xfId="7501"/>
    <cellStyle name="Note 3 2 2 4 3 2 3 2" xfId="41913"/>
    <cellStyle name="Note 3 2 2 4 3 2 4" xfId="13283"/>
    <cellStyle name="Note 3 2 2 4 3 2 4 2" xfId="41914"/>
    <cellStyle name="Note 3 2 2 4 3 2 5" xfId="19066"/>
    <cellStyle name="Note 3 2 2 4 3 2 5 2" xfId="41915"/>
    <cellStyle name="Note 3 2 2 4 3 2 6" xfId="41916"/>
    <cellStyle name="Note 3 2 2 4 3 3" xfId="5798"/>
    <cellStyle name="Note 3 2 2 4 3 3 2" xfId="14472"/>
    <cellStyle name="Note 3 2 2 4 3 3 2 2" xfId="41917"/>
    <cellStyle name="Note 3 2 2 4 3 3 3" xfId="20255"/>
    <cellStyle name="Note 3 2 2 4 3 3 3 2" xfId="41918"/>
    <cellStyle name="Note 3 2 2 4 3 3 4" xfId="41919"/>
    <cellStyle name="Note 3 2 2 4 3 4" xfId="8690"/>
    <cellStyle name="Note 3 2 2 4 3 4 2" xfId="41920"/>
    <cellStyle name="Note 3 2 2 4 3 5" xfId="4609"/>
    <cellStyle name="Note 3 2 2 4 3 5 2" xfId="41921"/>
    <cellStyle name="Note 3 2 2 4 3 6" xfId="11581"/>
    <cellStyle name="Note 3 2 2 4 3 6 2" xfId="41922"/>
    <cellStyle name="Note 3 2 2 4 3 7" xfId="17364"/>
    <cellStyle name="Note 3 2 2 4 3 7 2" xfId="41923"/>
    <cellStyle name="Note 3 2 2 4 3 8" xfId="41924"/>
    <cellStyle name="Note 3 2 2 4 4" xfId="2456"/>
    <cellStyle name="Note 3 2 2 4 4 2" xfId="7051"/>
    <cellStyle name="Note 3 2 2 4 4 2 2" xfId="15724"/>
    <cellStyle name="Note 3 2 2 4 4 2 2 2" xfId="41925"/>
    <cellStyle name="Note 3 2 2 4 4 2 3" xfId="21507"/>
    <cellStyle name="Note 3 2 2 4 4 2 3 2" xfId="41926"/>
    <cellStyle name="Note 3 2 2 4 4 2 4" xfId="41927"/>
    <cellStyle name="Note 3 2 2 4 4 3" xfId="9942"/>
    <cellStyle name="Note 3 2 2 4 4 3 2" xfId="41928"/>
    <cellStyle name="Note 3 2 2 4 4 4" xfId="4159"/>
    <cellStyle name="Note 3 2 2 4 4 4 2" xfId="41929"/>
    <cellStyle name="Note 3 2 2 4 4 5" xfId="12833"/>
    <cellStyle name="Note 3 2 2 4 4 5 2" xfId="41930"/>
    <cellStyle name="Note 3 2 2 4 4 6" xfId="18616"/>
    <cellStyle name="Note 3 2 2 4 4 6 2" xfId="41931"/>
    <cellStyle name="Note 3 2 2 4 4 7" xfId="41932"/>
    <cellStyle name="Note 3 2 2 4 5" xfId="1713"/>
    <cellStyle name="Note 3 2 2 4 5 2" xfId="9199"/>
    <cellStyle name="Note 3 2 2 4 5 2 2" xfId="14981"/>
    <cellStyle name="Note 3 2 2 4 5 2 2 2" xfId="41933"/>
    <cellStyle name="Note 3 2 2 4 5 2 3" xfId="20764"/>
    <cellStyle name="Note 3 2 2 4 5 2 3 2" xfId="41934"/>
    <cellStyle name="Note 3 2 2 4 5 2 4" xfId="41935"/>
    <cellStyle name="Note 3 2 2 4 5 3" xfId="6308"/>
    <cellStyle name="Note 3 2 2 4 5 3 2" xfId="41936"/>
    <cellStyle name="Note 3 2 2 4 5 4" xfId="12090"/>
    <cellStyle name="Note 3 2 2 4 5 4 2" xfId="41937"/>
    <cellStyle name="Note 3 2 2 4 5 5" xfId="17873"/>
    <cellStyle name="Note 3 2 2 4 5 5 2" xfId="41938"/>
    <cellStyle name="Note 3 2 2 4 5 6" xfId="41939"/>
    <cellStyle name="Note 3 2 2 4 6" xfId="5348"/>
    <cellStyle name="Note 3 2 2 4 6 2" xfId="14022"/>
    <cellStyle name="Note 3 2 2 4 6 2 2" xfId="41940"/>
    <cellStyle name="Note 3 2 2 4 6 3" xfId="19805"/>
    <cellStyle name="Note 3 2 2 4 6 3 2" xfId="41941"/>
    <cellStyle name="Note 3 2 2 4 6 4" xfId="41942"/>
    <cellStyle name="Note 3 2 2 4 7" xfId="8240"/>
    <cellStyle name="Note 3 2 2 4 7 2" xfId="41943"/>
    <cellStyle name="Note 3 2 2 4 8" xfId="3416"/>
    <cellStyle name="Note 3 2 2 4 8 2" xfId="41944"/>
    <cellStyle name="Note 3 2 2 4 9" xfId="11131"/>
    <cellStyle name="Note 3 2 2 4 9 2" xfId="41945"/>
    <cellStyle name="Note 3 2 2 5" xfId="721"/>
    <cellStyle name="Note 3 2 2 5 2" xfId="2458"/>
    <cellStyle name="Note 3 2 2 5 2 2" xfId="7053"/>
    <cellStyle name="Note 3 2 2 5 2 2 2" xfId="15726"/>
    <cellStyle name="Note 3 2 2 5 2 2 2 2" xfId="41946"/>
    <cellStyle name="Note 3 2 2 5 2 2 3" xfId="21509"/>
    <cellStyle name="Note 3 2 2 5 2 2 3 2" xfId="41947"/>
    <cellStyle name="Note 3 2 2 5 2 2 4" xfId="41948"/>
    <cellStyle name="Note 3 2 2 5 2 3" xfId="9944"/>
    <cellStyle name="Note 3 2 2 5 2 3 2" xfId="41949"/>
    <cellStyle name="Note 3 2 2 5 2 4" xfId="4161"/>
    <cellStyle name="Note 3 2 2 5 2 4 2" xfId="41950"/>
    <cellStyle name="Note 3 2 2 5 2 5" xfId="12835"/>
    <cellStyle name="Note 3 2 2 5 2 5 2" xfId="41951"/>
    <cellStyle name="Note 3 2 2 5 2 6" xfId="18618"/>
    <cellStyle name="Note 3 2 2 5 2 6 2" xfId="41952"/>
    <cellStyle name="Note 3 2 2 5 2 7" xfId="41953"/>
    <cellStyle name="Note 3 2 2 5 3" xfId="1709"/>
    <cellStyle name="Note 3 2 2 5 3 2" xfId="9195"/>
    <cellStyle name="Note 3 2 2 5 3 2 2" xfId="14977"/>
    <cellStyle name="Note 3 2 2 5 3 2 2 2" xfId="41954"/>
    <cellStyle name="Note 3 2 2 5 3 2 3" xfId="20760"/>
    <cellStyle name="Note 3 2 2 5 3 2 3 2" xfId="41955"/>
    <cellStyle name="Note 3 2 2 5 3 2 4" xfId="41956"/>
    <cellStyle name="Note 3 2 2 5 3 3" xfId="6304"/>
    <cellStyle name="Note 3 2 2 5 3 3 2" xfId="41957"/>
    <cellStyle name="Note 3 2 2 5 3 4" xfId="12086"/>
    <cellStyle name="Note 3 2 2 5 3 4 2" xfId="41958"/>
    <cellStyle name="Note 3 2 2 5 3 5" xfId="17869"/>
    <cellStyle name="Note 3 2 2 5 3 5 2" xfId="41959"/>
    <cellStyle name="Note 3 2 2 5 3 6" xfId="41960"/>
    <cellStyle name="Note 3 2 2 5 4" xfId="5350"/>
    <cellStyle name="Note 3 2 2 5 4 2" xfId="14024"/>
    <cellStyle name="Note 3 2 2 5 4 2 2" xfId="41961"/>
    <cellStyle name="Note 3 2 2 5 4 3" xfId="19807"/>
    <cellStyle name="Note 3 2 2 5 4 3 2" xfId="41962"/>
    <cellStyle name="Note 3 2 2 5 4 4" xfId="41963"/>
    <cellStyle name="Note 3 2 2 5 5" xfId="8242"/>
    <cellStyle name="Note 3 2 2 5 5 2" xfId="41964"/>
    <cellStyle name="Note 3 2 2 5 6" xfId="3412"/>
    <cellStyle name="Note 3 2 2 5 6 2" xfId="41965"/>
    <cellStyle name="Note 3 2 2 5 7" xfId="11133"/>
    <cellStyle name="Note 3 2 2 5 7 2" xfId="41966"/>
    <cellStyle name="Note 3 2 2 5 8" xfId="16916"/>
    <cellStyle name="Note 3 2 2 5 8 2" xfId="41967"/>
    <cellStyle name="Note 3 2 2 5 9" xfId="41968"/>
    <cellStyle name="Note 3 2 2 6" xfId="914"/>
    <cellStyle name="Note 3 2 2 6 2" xfId="2620"/>
    <cellStyle name="Note 3 2 2 6 2 2" xfId="10106"/>
    <cellStyle name="Note 3 2 2 6 2 2 2" xfId="15888"/>
    <cellStyle name="Note 3 2 2 6 2 2 2 2" xfId="41969"/>
    <cellStyle name="Note 3 2 2 6 2 2 3" xfId="21671"/>
    <cellStyle name="Note 3 2 2 6 2 2 3 2" xfId="41970"/>
    <cellStyle name="Note 3 2 2 6 2 2 4" xfId="41971"/>
    <cellStyle name="Note 3 2 2 6 2 3" xfId="7215"/>
    <cellStyle name="Note 3 2 2 6 2 3 2" xfId="41972"/>
    <cellStyle name="Note 3 2 2 6 2 4" xfId="12997"/>
    <cellStyle name="Note 3 2 2 6 2 4 2" xfId="41973"/>
    <cellStyle name="Note 3 2 2 6 2 5" xfId="18780"/>
    <cellStyle name="Note 3 2 2 6 2 5 2" xfId="41974"/>
    <cellStyle name="Note 3 2 2 6 2 6" xfId="41975"/>
    <cellStyle name="Note 3 2 2 6 3" xfId="5512"/>
    <cellStyle name="Note 3 2 2 6 3 2" xfId="14186"/>
    <cellStyle name="Note 3 2 2 6 3 2 2" xfId="41976"/>
    <cellStyle name="Note 3 2 2 6 3 3" xfId="19969"/>
    <cellStyle name="Note 3 2 2 6 3 3 2" xfId="41977"/>
    <cellStyle name="Note 3 2 2 6 3 4" xfId="41978"/>
    <cellStyle name="Note 3 2 2 6 4" xfId="8404"/>
    <cellStyle name="Note 3 2 2 6 4 2" xfId="41979"/>
    <cellStyle name="Note 3 2 2 6 5" xfId="4323"/>
    <cellStyle name="Note 3 2 2 6 5 2" xfId="41980"/>
    <cellStyle name="Note 3 2 2 6 6" xfId="11295"/>
    <cellStyle name="Note 3 2 2 6 6 2" xfId="41981"/>
    <cellStyle name="Note 3 2 2 6 7" xfId="17078"/>
    <cellStyle name="Note 3 2 2 6 7 2" xfId="41982"/>
    <cellStyle name="Note 3 2 2 6 8" xfId="41983"/>
    <cellStyle name="Note 3 2 2 7" xfId="2449"/>
    <cellStyle name="Note 3 2 2 7 2" xfId="7044"/>
    <cellStyle name="Note 3 2 2 7 2 2" xfId="15717"/>
    <cellStyle name="Note 3 2 2 7 2 2 2" xfId="41984"/>
    <cellStyle name="Note 3 2 2 7 2 3" xfId="21500"/>
    <cellStyle name="Note 3 2 2 7 2 3 2" xfId="41985"/>
    <cellStyle name="Note 3 2 2 7 2 4" xfId="41986"/>
    <cellStyle name="Note 3 2 2 7 3" xfId="9935"/>
    <cellStyle name="Note 3 2 2 7 3 2" xfId="41987"/>
    <cellStyle name="Note 3 2 2 7 4" xfId="4152"/>
    <cellStyle name="Note 3 2 2 7 4 2" xfId="41988"/>
    <cellStyle name="Note 3 2 2 7 5" xfId="12826"/>
    <cellStyle name="Note 3 2 2 7 5 2" xfId="41989"/>
    <cellStyle name="Note 3 2 2 7 6" xfId="18609"/>
    <cellStyle name="Note 3 2 2 7 6 2" xfId="41990"/>
    <cellStyle name="Note 3 2 2 7 7" xfId="41991"/>
    <cellStyle name="Note 3 2 2 8" xfId="1349"/>
    <cellStyle name="Note 3 2 2 8 2" xfId="8835"/>
    <cellStyle name="Note 3 2 2 8 2 2" xfId="14617"/>
    <cellStyle name="Note 3 2 2 8 2 2 2" xfId="41992"/>
    <cellStyle name="Note 3 2 2 8 2 3" xfId="20400"/>
    <cellStyle name="Note 3 2 2 8 2 3 2" xfId="41993"/>
    <cellStyle name="Note 3 2 2 8 2 4" xfId="41994"/>
    <cellStyle name="Note 3 2 2 8 3" xfId="5944"/>
    <cellStyle name="Note 3 2 2 8 3 2" xfId="41995"/>
    <cellStyle name="Note 3 2 2 8 4" xfId="11726"/>
    <cellStyle name="Note 3 2 2 8 4 2" xfId="41996"/>
    <cellStyle name="Note 3 2 2 8 5" xfId="17509"/>
    <cellStyle name="Note 3 2 2 8 5 2" xfId="41997"/>
    <cellStyle name="Note 3 2 2 8 6" xfId="41998"/>
    <cellStyle name="Note 3 2 2 9" xfId="5341"/>
    <cellStyle name="Note 3 2 2 9 2" xfId="14015"/>
    <cellStyle name="Note 3 2 2 9 2 2" xfId="41999"/>
    <cellStyle name="Note 3 2 2 9 3" xfId="19798"/>
    <cellStyle name="Note 3 2 2 9 3 2" xfId="42000"/>
    <cellStyle name="Note 3 2 2 9 4" xfId="42001"/>
    <cellStyle name="Note 3 2 3" xfId="722"/>
    <cellStyle name="Note 3 2 3 10" xfId="11134"/>
    <cellStyle name="Note 3 2 3 10 2" xfId="42002"/>
    <cellStyle name="Note 3 2 3 11" xfId="16917"/>
    <cellStyle name="Note 3 2 3 11 2" xfId="42003"/>
    <cellStyle name="Note 3 2 3 12" xfId="42004"/>
    <cellStyle name="Note 3 2 3 2" xfId="723"/>
    <cellStyle name="Note 3 2 3 2 10" xfId="16918"/>
    <cellStyle name="Note 3 2 3 2 10 2" xfId="42005"/>
    <cellStyle name="Note 3 2 3 2 11" xfId="42006"/>
    <cellStyle name="Note 3 2 3 2 2" xfId="724"/>
    <cellStyle name="Note 3 2 3 2 2 2" xfId="2461"/>
    <cellStyle name="Note 3 2 3 2 2 2 2" xfId="9947"/>
    <cellStyle name="Note 3 2 3 2 2 2 2 2" xfId="15729"/>
    <cellStyle name="Note 3 2 3 2 2 2 2 2 2" xfId="42007"/>
    <cellStyle name="Note 3 2 3 2 2 2 2 3" xfId="21512"/>
    <cellStyle name="Note 3 2 3 2 2 2 2 3 2" xfId="42008"/>
    <cellStyle name="Note 3 2 3 2 2 2 2 4" xfId="42009"/>
    <cellStyle name="Note 3 2 3 2 2 2 3" xfId="7056"/>
    <cellStyle name="Note 3 2 3 2 2 2 3 2" xfId="42010"/>
    <cellStyle name="Note 3 2 3 2 2 2 4" xfId="12838"/>
    <cellStyle name="Note 3 2 3 2 2 2 4 2" xfId="42011"/>
    <cellStyle name="Note 3 2 3 2 2 2 5" xfId="18621"/>
    <cellStyle name="Note 3 2 3 2 2 2 5 2" xfId="42012"/>
    <cellStyle name="Note 3 2 3 2 2 2 6" xfId="42013"/>
    <cellStyle name="Note 3 2 3 2 2 3" xfId="5353"/>
    <cellStyle name="Note 3 2 3 2 2 3 2" xfId="14027"/>
    <cellStyle name="Note 3 2 3 2 2 3 2 2" xfId="42014"/>
    <cellStyle name="Note 3 2 3 2 2 3 3" xfId="19810"/>
    <cellStyle name="Note 3 2 3 2 2 3 3 2" xfId="42015"/>
    <cellStyle name="Note 3 2 3 2 2 3 4" xfId="42016"/>
    <cellStyle name="Note 3 2 3 2 2 4" xfId="8245"/>
    <cellStyle name="Note 3 2 3 2 2 4 2" xfId="42017"/>
    <cellStyle name="Note 3 2 3 2 2 5" xfId="4164"/>
    <cellStyle name="Note 3 2 3 2 2 5 2" xfId="42018"/>
    <cellStyle name="Note 3 2 3 2 2 6" xfId="11136"/>
    <cellStyle name="Note 3 2 3 2 2 6 2" xfId="42019"/>
    <cellStyle name="Note 3 2 3 2 2 7" xfId="16919"/>
    <cellStyle name="Note 3 2 3 2 2 7 2" xfId="42020"/>
    <cellStyle name="Note 3 2 3 2 2 8" xfId="42021"/>
    <cellStyle name="Note 3 2 3 2 3" xfId="1204"/>
    <cellStyle name="Note 3 2 3 2 3 2" xfId="2908"/>
    <cellStyle name="Note 3 2 3 2 3 2 2" xfId="10394"/>
    <cellStyle name="Note 3 2 3 2 3 2 2 2" xfId="16176"/>
    <cellStyle name="Note 3 2 3 2 3 2 2 2 2" xfId="42022"/>
    <cellStyle name="Note 3 2 3 2 3 2 2 3" xfId="21959"/>
    <cellStyle name="Note 3 2 3 2 3 2 2 3 2" xfId="42023"/>
    <cellStyle name="Note 3 2 3 2 3 2 2 4" xfId="42024"/>
    <cellStyle name="Note 3 2 3 2 3 2 3" xfId="7503"/>
    <cellStyle name="Note 3 2 3 2 3 2 3 2" xfId="42025"/>
    <cellStyle name="Note 3 2 3 2 3 2 4" xfId="13285"/>
    <cellStyle name="Note 3 2 3 2 3 2 4 2" xfId="42026"/>
    <cellStyle name="Note 3 2 3 2 3 2 5" xfId="19068"/>
    <cellStyle name="Note 3 2 3 2 3 2 5 2" xfId="42027"/>
    <cellStyle name="Note 3 2 3 2 3 2 6" xfId="42028"/>
    <cellStyle name="Note 3 2 3 2 3 3" xfId="5800"/>
    <cellStyle name="Note 3 2 3 2 3 3 2" xfId="14474"/>
    <cellStyle name="Note 3 2 3 2 3 3 2 2" xfId="42029"/>
    <cellStyle name="Note 3 2 3 2 3 3 3" xfId="20257"/>
    <cellStyle name="Note 3 2 3 2 3 3 3 2" xfId="42030"/>
    <cellStyle name="Note 3 2 3 2 3 3 4" xfId="42031"/>
    <cellStyle name="Note 3 2 3 2 3 4" xfId="8692"/>
    <cellStyle name="Note 3 2 3 2 3 4 2" xfId="42032"/>
    <cellStyle name="Note 3 2 3 2 3 5" xfId="4611"/>
    <cellStyle name="Note 3 2 3 2 3 5 2" xfId="42033"/>
    <cellStyle name="Note 3 2 3 2 3 6" xfId="11583"/>
    <cellStyle name="Note 3 2 3 2 3 6 2" xfId="42034"/>
    <cellStyle name="Note 3 2 3 2 3 7" xfId="17366"/>
    <cellStyle name="Note 3 2 3 2 3 7 2" xfId="42035"/>
    <cellStyle name="Note 3 2 3 2 3 8" xfId="42036"/>
    <cellStyle name="Note 3 2 3 2 4" xfId="2460"/>
    <cellStyle name="Note 3 2 3 2 4 2" xfId="7055"/>
    <cellStyle name="Note 3 2 3 2 4 2 2" xfId="15728"/>
    <cellStyle name="Note 3 2 3 2 4 2 2 2" xfId="42037"/>
    <cellStyle name="Note 3 2 3 2 4 2 3" xfId="21511"/>
    <cellStyle name="Note 3 2 3 2 4 2 3 2" xfId="42038"/>
    <cellStyle name="Note 3 2 3 2 4 2 4" xfId="42039"/>
    <cellStyle name="Note 3 2 3 2 4 3" xfId="9946"/>
    <cellStyle name="Note 3 2 3 2 4 3 2" xfId="42040"/>
    <cellStyle name="Note 3 2 3 2 4 4" xfId="4163"/>
    <cellStyle name="Note 3 2 3 2 4 4 2" xfId="42041"/>
    <cellStyle name="Note 3 2 3 2 4 5" xfId="12837"/>
    <cellStyle name="Note 3 2 3 2 4 5 2" xfId="42042"/>
    <cellStyle name="Note 3 2 3 2 4 6" xfId="18620"/>
    <cellStyle name="Note 3 2 3 2 4 6 2" xfId="42043"/>
    <cellStyle name="Note 3 2 3 2 4 7" xfId="42044"/>
    <cellStyle name="Note 3 2 3 2 5" xfId="1715"/>
    <cellStyle name="Note 3 2 3 2 5 2" xfId="9201"/>
    <cellStyle name="Note 3 2 3 2 5 2 2" xfId="14983"/>
    <cellStyle name="Note 3 2 3 2 5 2 2 2" xfId="42045"/>
    <cellStyle name="Note 3 2 3 2 5 2 3" xfId="20766"/>
    <cellStyle name="Note 3 2 3 2 5 2 3 2" xfId="42046"/>
    <cellStyle name="Note 3 2 3 2 5 2 4" xfId="42047"/>
    <cellStyle name="Note 3 2 3 2 5 3" xfId="6310"/>
    <cellStyle name="Note 3 2 3 2 5 3 2" xfId="42048"/>
    <cellStyle name="Note 3 2 3 2 5 4" xfId="12092"/>
    <cellStyle name="Note 3 2 3 2 5 4 2" xfId="42049"/>
    <cellStyle name="Note 3 2 3 2 5 5" xfId="17875"/>
    <cellStyle name="Note 3 2 3 2 5 5 2" xfId="42050"/>
    <cellStyle name="Note 3 2 3 2 5 6" xfId="42051"/>
    <cellStyle name="Note 3 2 3 2 6" xfId="5352"/>
    <cellStyle name="Note 3 2 3 2 6 2" xfId="14026"/>
    <cellStyle name="Note 3 2 3 2 6 2 2" xfId="42052"/>
    <cellStyle name="Note 3 2 3 2 6 3" xfId="19809"/>
    <cellStyle name="Note 3 2 3 2 6 3 2" xfId="42053"/>
    <cellStyle name="Note 3 2 3 2 6 4" xfId="42054"/>
    <cellStyle name="Note 3 2 3 2 7" xfId="8244"/>
    <cellStyle name="Note 3 2 3 2 7 2" xfId="42055"/>
    <cellStyle name="Note 3 2 3 2 8" xfId="3418"/>
    <cellStyle name="Note 3 2 3 2 8 2" xfId="42056"/>
    <cellStyle name="Note 3 2 3 2 9" xfId="11135"/>
    <cellStyle name="Note 3 2 3 2 9 2" xfId="42057"/>
    <cellStyle name="Note 3 2 3 3" xfId="725"/>
    <cellStyle name="Note 3 2 3 3 2" xfId="2462"/>
    <cellStyle name="Note 3 2 3 3 2 2" xfId="9948"/>
    <cellStyle name="Note 3 2 3 3 2 2 2" xfId="15730"/>
    <cellStyle name="Note 3 2 3 3 2 2 2 2" xfId="42058"/>
    <cellStyle name="Note 3 2 3 3 2 2 3" xfId="21513"/>
    <cellStyle name="Note 3 2 3 3 2 2 3 2" xfId="42059"/>
    <cellStyle name="Note 3 2 3 3 2 2 4" xfId="42060"/>
    <cellStyle name="Note 3 2 3 3 2 3" xfId="7057"/>
    <cellStyle name="Note 3 2 3 3 2 3 2" xfId="42061"/>
    <cellStyle name="Note 3 2 3 3 2 4" xfId="12839"/>
    <cellStyle name="Note 3 2 3 3 2 4 2" xfId="42062"/>
    <cellStyle name="Note 3 2 3 3 2 5" xfId="18622"/>
    <cellStyle name="Note 3 2 3 3 2 5 2" xfId="42063"/>
    <cellStyle name="Note 3 2 3 3 2 6" xfId="42064"/>
    <cellStyle name="Note 3 2 3 3 3" xfId="5354"/>
    <cellStyle name="Note 3 2 3 3 3 2" xfId="14028"/>
    <cellStyle name="Note 3 2 3 3 3 2 2" xfId="42065"/>
    <cellStyle name="Note 3 2 3 3 3 3" xfId="19811"/>
    <cellStyle name="Note 3 2 3 3 3 3 2" xfId="42066"/>
    <cellStyle name="Note 3 2 3 3 3 4" xfId="42067"/>
    <cellStyle name="Note 3 2 3 3 4" xfId="8246"/>
    <cellStyle name="Note 3 2 3 3 4 2" xfId="42068"/>
    <cellStyle name="Note 3 2 3 3 5" xfId="4165"/>
    <cellStyle name="Note 3 2 3 3 5 2" xfId="42069"/>
    <cellStyle name="Note 3 2 3 3 6" xfId="11137"/>
    <cellStyle name="Note 3 2 3 3 6 2" xfId="42070"/>
    <cellStyle name="Note 3 2 3 3 7" xfId="16920"/>
    <cellStyle name="Note 3 2 3 3 7 2" xfId="42071"/>
    <cellStyle name="Note 3 2 3 3 8" xfId="42072"/>
    <cellStyle name="Note 3 2 3 4" xfId="1203"/>
    <cellStyle name="Note 3 2 3 4 2" xfId="2907"/>
    <cellStyle name="Note 3 2 3 4 2 2" xfId="10393"/>
    <cellStyle name="Note 3 2 3 4 2 2 2" xfId="16175"/>
    <cellStyle name="Note 3 2 3 4 2 2 2 2" xfId="42073"/>
    <cellStyle name="Note 3 2 3 4 2 2 3" xfId="21958"/>
    <cellStyle name="Note 3 2 3 4 2 2 3 2" xfId="42074"/>
    <cellStyle name="Note 3 2 3 4 2 2 4" xfId="42075"/>
    <cellStyle name="Note 3 2 3 4 2 3" xfId="7502"/>
    <cellStyle name="Note 3 2 3 4 2 3 2" xfId="42076"/>
    <cellStyle name="Note 3 2 3 4 2 4" xfId="13284"/>
    <cellStyle name="Note 3 2 3 4 2 4 2" xfId="42077"/>
    <cellStyle name="Note 3 2 3 4 2 5" xfId="19067"/>
    <cellStyle name="Note 3 2 3 4 2 5 2" xfId="42078"/>
    <cellStyle name="Note 3 2 3 4 2 6" xfId="42079"/>
    <cellStyle name="Note 3 2 3 4 3" xfId="5799"/>
    <cellStyle name="Note 3 2 3 4 3 2" xfId="14473"/>
    <cellStyle name="Note 3 2 3 4 3 2 2" xfId="42080"/>
    <cellStyle name="Note 3 2 3 4 3 3" xfId="20256"/>
    <cellStyle name="Note 3 2 3 4 3 3 2" xfId="42081"/>
    <cellStyle name="Note 3 2 3 4 3 4" xfId="42082"/>
    <cellStyle name="Note 3 2 3 4 4" xfId="8691"/>
    <cellStyle name="Note 3 2 3 4 4 2" xfId="42083"/>
    <cellStyle name="Note 3 2 3 4 5" xfId="4610"/>
    <cellStyle name="Note 3 2 3 4 5 2" xfId="42084"/>
    <cellStyle name="Note 3 2 3 4 6" xfId="11582"/>
    <cellStyle name="Note 3 2 3 4 6 2" xfId="42085"/>
    <cellStyle name="Note 3 2 3 4 7" xfId="17365"/>
    <cellStyle name="Note 3 2 3 4 7 2" xfId="42086"/>
    <cellStyle name="Note 3 2 3 4 8" xfId="42087"/>
    <cellStyle name="Note 3 2 3 5" xfId="2459"/>
    <cellStyle name="Note 3 2 3 5 2" xfId="7054"/>
    <cellStyle name="Note 3 2 3 5 2 2" xfId="15727"/>
    <cellStyle name="Note 3 2 3 5 2 2 2" xfId="42088"/>
    <cellStyle name="Note 3 2 3 5 2 3" xfId="21510"/>
    <cellStyle name="Note 3 2 3 5 2 3 2" xfId="42089"/>
    <cellStyle name="Note 3 2 3 5 2 4" xfId="42090"/>
    <cellStyle name="Note 3 2 3 5 3" xfId="9945"/>
    <cellStyle name="Note 3 2 3 5 3 2" xfId="42091"/>
    <cellStyle name="Note 3 2 3 5 4" xfId="4162"/>
    <cellStyle name="Note 3 2 3 5 4 2" xfId="42092"/>
    <cellStyle name="Note 3 2 3 5 5" xfId="12836"/>
    <cellStyle name="Note 3 2 3 5 5 2" xfId="42093"/>
    <cellStyle name="Note 3 2 3 5 6" xfId="18619"/>
    <cellStyle name="Note 3 2 3 5 6 2" xfId="42094"/>
    <cellStyle name="Note 3 2 3 5 7" xfId="42095"/>
    <cellStyle name="Note 3 2 3 6" xfId="1714"/>
    <cellStyle name="Note 3 2 3 6 2" xfId="9200"/>
    <cellStyle name="Note 3 2 3 6 2 2" xfId="14982"/>
    <cellStyle name="Note 3 2 3 6 2 2 2" xfId="42096"/>
    <cellStyle name="Note 3 2 3 6 2 3" xfId="20765"/>
    <cellStyle name="Note 3 2 3 6 2 3 2" xfId="42097"/>
    <cellStyle name="Note 3 2 3 6 2 4" xfId="42098"/>
    <cellStyle name="Note 3 2 3 6 3" xfId="6309"/>
    <cellStyle name="Note 3 2 3 6 3 2" xfId="42099"/>
    <cellStyle name="Note 3 2 3 6 4" xfId="12091"/>
    <cellStyle name="Note 3 2 3 6 4 2" xfId="42100"/>
    <cellStyle name="Note 3 2 3 6 5" xfId="17874"/>
    <cellStyle name="Note 3 2 3 6 5 2" xfId="42101"/>
    <cellStyle name="Note 3 2 3 6 6" xfId="42102"/>
    <cellStyle name="Note 3 2 3 7" xfId="5351"/>
    <cellStyle name="Note 3 2 3 7 2" xfId="14025"/>
    <cellStyle name="Note 3 2 3 7 2 2" xfId="42103"/>
    <cellStyle name="Note 3 2 3 7 3" xfId="19808"/>
    <cellStyle name="Note 3 2 3 7 3 2" xfId="42104"/>
    <cellStyle name="Note 3 2 3 7 4" xfId="42105"/>
    <cellStyle name="Note 3 2 3 8" xfId="8243"/>
    <cellStyle name="Note 3 2 3 8 2" xfId="42106"/>
    <cellStyle name="Note 3 2 3 9" xfId="3417"/>
    <cellStyle name="Note 3 2 3 9 2" xfId="42107"/>
    <cellStyle name="Note 3 2 4" xfId="726"/>
    <cellStyle name="Note 3 2 4 10" xfId="16921"/>
    <cellStyle name="Note 3 2 4 10 2" xfId="42108"/>
    <cellStyle name="Note 3 2 4 11" xfId="42109"/>
    <cellStyle name="Note 3 2 4 2" xfId="727"/>
    <cellStyle name="Note 3 2 4 2 2" xfId="2464"/>
    <cellStyle name="Note 3 2 4 2 2 2" xfId="9950"/>
    <cellStyle name="Note 3 2 4 2 2 2 2" xfId="15732"/>
    <cellStyle name="Note 3 2 4 2 2 2 2 2" xfId="42110"/>
    <cellStyle name="Note 3 2 4 2 2 2 3" xfId="21515"/>
    <cellStyle name="Note 3 2 4 2 2 2 3 2" xfId="42111"/>
    <cellStyle name="Note 3 2 4 2 2 2 4" xfId="42112"/>
    <cellStyle name="Note 3 2 4 2 2 3" xfId="7059"/>
    <cellStyle name="Note 3 2 4 2 2 3 2" xfId="42113"/>
    <cellStyle name="Note 3 2 4 2 2 4" xfId="12841"/>
    <cellStyle name="Note 3 2 4 2 2 4 2" xfId="42114"/>
    <cellStyle name="Note 3 2 4 2 2 5" xfId="18624"/>
    <cellStyle name="Note 3 2 4 2 2 5 2" xfId="42115"/>
    <cellStyle name="Note 3 2 4 2 2 6" xfId="42116"/>
    <cellStyle name="Note 3 2 4 2 3" xfId="5356"/>
    <cellStyle name="Note 3 2 4 2 3 2" xfId="14030"/>
    <cellStyle name="Note 3 2 4 2 3 2 2" xfId="42117"/>
    <cellStyle name="Note 3 2 4 2 3 3" xfId="19813"/>
    <cellStyle name="Note 3 2 4 2 3 3 2" xfId="42118"/>
    <cellStyle name="Note 3 2 4 2 3 4" xfId="42119"/>
    <cellStyle name="Note 3 2 4 2 4" xfId="8248"/>
    <cellStyle name="Note 3 2 4 2 4 2" xfId="42120"/>
    <cellStyle name="Note 3 2 4 2 5" xfId="4167"/>
    <cellStyle name="Note 3 2 4 2 5 2" xfId="42121"/>
    <cellStyle name="Note 3 2 4 2 6" xfId="11139"/>
    <cellStyle name="Note 3 2 4 2 6 2" xfId="42122"/>
    <cellStyle name="Note 3 2 4 2 7" xfId="16922"/>
    <cellStyle name="Note 3 2 4 2 7 2" xfId="42123"/>
    <cellStyle name="Note 3 2 4 2 8" xfId="42124"/>
    <cellStyle name="Note 3 2 4 3" xfId="1205"/>
    <cellStyle name="Note 3 2 4 3 2" xfId="2909"/>
    <cellStyle name="Note 3 2 4 3 2 2" xfId="10395"/>
    <cellStyle name="Note 3 2 4 3 2 2 2" xfId="16177"/>
    <cellStyle name="Note 3 2 4 3 2 2 2 2" xfId="42125"/>
    <cellStyle name="Note 3 2 4 3 2 2 3" xfId="21960"/>
    <cellStyle name="Note 3 2 4 3 2 2 3 2" xfId="42126"/>
    <cellStyle name="Note 3 2 4 3 2 2 4" xfId="42127"/>
    <cellStyle name="Note 3 2 4 3 2 3" xfId="7504"/>
    <cellStyle name="Note 3 2 4 3 2 3 2" xfId="42128"/>
    <cellStyle name="Note 3 2 4 3 2 4" xfId="13286"/>
    <cellStyle name="Note 3 2 4 3 2 4 2" xfId="42129"/>
    <cellStyle name="Note 3 2 4 3 2 5" xfId="19069"/>
    <cellStyle name="Note 3 2 4 3 2 5 2" xfId="42130"/>
    <cellStyle name="Note 3 2 4 3 2 6" xfId="42131"/>
    <cellStyle name="Note 3 2 4 3 3" xfId="5801"/>
    <cellStyle name="Note 3 2 4 3 3 2" xfId="14475"/>
    <cellStyle name="Note 3 2 4 3 3 2 2" xfId="42132"/>
    <cellStyle name="Note 3 2 4 3 3 3" xfId="20258"/>
    <cellStyle name="Note 3 2 4 3 3 3 2" xfId="42133"/>
    <cellStyle name="Note 3 2 4 3 3 4" xfId="42134"/>
    <cellStyle name="Note 3 2 4 3 4" xfId="8693"/>
    <cellStyle name="Note 3 2 4 3 4 2" xfId="42135"/>
    <cellStyle name="Note 3 2 4 3 5" xfId="4612"/>
    <cellStyle name="Note 3 2 4 3 5 2" xfId="42136"/>
    <cellStyle name="Note 3 2 4 3 6" xfId="11584"/>
    <cellStyle name="Note 3 2 4 3 6 2" xfId="42137"/>
    <cellStyle name="Note 3 2 4 3 7" xfId="17367"/>
    <cellStyle name="Note 3 2 4 3 7 2" xfId="42138"/>
    <cellStyle name="Note 3 2 4 3 8" xfId="42139"/>
    <cellStyle name="Note 3 2 4 4" xfId="2463"/>
    <cellStyle name="Note 3 2 4 4 2" xfId="7058"/>
    <cellStyle name="Note 3 2 4 4 2 2" xfId="15731"/>
    <cellStyle name="Note 3 2 4 4 2 2 2" xfId="42140"/>
    <cellStyle name="Note 3 2 4 4 2 3" xfId="21514"/>
    <cellStyle name="Note 3 2 4 4 2 3 2" xfId="42141"/>
    <cellStyle name="Note 3 2 4 4 2 4" xfId="42142"/>
    <cellStyle name="Note 3 2 4 4 3" xfId="9949"/>
    <cellStyle name="Note 3 2 4 4 3 2" xfId="42143"/>
    <cellStyle name="Note 3 2 4 4 4" xfId="4166"/>
    <cellStyle name="Note 3 2 4 4 4 2" xfId="42144"/>
    <cellStyle name="Note 3 2 4 4 5" xfId="12840"/>
    <cellStyle name="Note 3 2 4 4 5 2" xfId="42145"/>
    <cellStyle name="Note 3 2 4 4 6" xfId="18623"/>
    <cellStyle name="Note 3 2 4 4 6 2" xfId="42146"/>
    <cellStyle name="Note 3 2 4 4 7" xfId="42147"/>
    <cellStyle name="Note 3 2 4 5" xfId="1716"/>
    <cellStyle name="Note 3 2 4 5 2" xfId="9202"/>
    <cellStyle name="Note 3 2 4 5 2 2" xfId="14984"/>
    <cellStyle name="Note 3 2 4 5 2 2 2" xfId="42148"/>
    <cellStyle name="Note 3 2 4 5 2 3" xfId="20767"/>
    <cellStyle name="Note 3 2 4 5 2 3 2" xfId="42149"/>
    <cellStyle name="Note 3 2 4 5 2 4" xfId="42150"/>
    <cellStyle name="Note 3 2 4 5 3" xfId="6311"/>
    <cellStyle name="Note 3 2 4 5 3 2" xfId="42151"/>
    <cellStyle name="Note 3 2 4 5 4" xfId="12093"/>
    <cellStyle name="Note 3 2 4 5 4 2" xfId="42152"/>
    <cellStyle name="Note 3 2 4 5 5" xfId="17876"/>
    <cellStyle name="Note 3 2 4 5 5 2" xfId="42153"/>
    <cellStyle name="Note 3 2 4 5 6" xfId="42154"/>
    <cellStyle name="Note 3 2 4 6" xfId="5355"/>
    <cellStyle name="Note 3 2 4 6 2" xfId="14029"/>
    <cellStyle name="Note 3 2 4 6 2 2" xfId="42155"/>
    <cellStyle name="Note 3 2 4 6 3" xfId="19812"/>
    <cellStyle name="Note 3 2 4 6 3 2" xfId="42156"/>
    <cellStyle name="Note 3 2 4 6 4" xfId="42157"/>
    <cellStyle name="Note 3 2 4 7" xfId="8247"/>
    <cellStyle name="Note 3 2 4 7 2" xfId="42158"/>
    <cellStyle name="Note 3 2 4 8" xfId="3419"/>
    <cellStyle name="Note 3 2 4 8 2" xfId="42159"/>
    <cellStyle name="Note 3 2 4 9" xfId="11138"/>
    <cellStyle name="Note 3 2 4 9 2" xfId="42160"/>
    <cellStyle name="Note 3 2 5" xfId="728"/>
    <cellStyle name="Note 3 2 5 10" xfId="16923"/>
    <cellStyle name="Note 3 2 5 10 2" xfId="42161"/>
    <cellStyle name="Note 3 2 5 11" xfId="42162"/>
    <cellStyle name="Note 3 2 5 2" xfId="729"/>
    <cellStyle name="Note 3 2 5 2 2" xfId="2466"/>
    <cellStyle name="Note 3 2 5 2 2 2" xfId="9952"/>
    <cellStyle name="Note 3 2 5 2 2 2 2" xfId="15734"/>
    <cellStyle name="Note 3 2 5 2 2 2 2 2" xfId="42163"/>
    <cellStyle name="Note 3 2 5 2 2 2 3" xfId="21517"/>
    <cellStyle name="Note 3 2 5 2 2 2 3 2" xfId="42164"/>
    <cellStyle name="Note 3 2 5 2 2 2 4" xfId="42165"/>
    <cellStyle name="Note 3 2 5 2 2 3" xfId="7061"/>
    <cellStyle name="Note 3 2 5 2 2 3 2" xfId="42166"/>
    <cellStyle name="Note 3 2 5 2 2 4" xfId="12843"/>
    <cellStyle name="Note 3 2 5 2 2 4 2" xfId="42167"/>
    <cellStyle name="Note 3 2 5 2 2 5" xfId="18626"/>
    <cellStyle name="Note 3 2 5 2 2 5 2" xfId="42168"/>
    <cellStyle name="Note 3 2 5 2 2 6" xfId="42169"/>
    <cellStyle name="Note 3 2 5 2 3" xfId="5358"/>
    <cellStyle name="Note 3 2 5 2 3 2" xfId="14032"/>
    <cellStyle name="Note 3 2 5 2 3 2 2" xfId="42170"/>
    <cellStyle name="Note 3 2 5 2 3 3" xfId="19815"/>
    <cellStyle name="Note 3 2 5 2 3 3 2" xfId="42171"/>
    <cellStyle name="Note 3 2 5 2 3 4" xfId="42172"/>
    <cellStyle name="Note 3 2 5 2 4" xfId="8250"/>
    <cellStyle name="Note 3 2 5 2 4 2" xfId="42173"/>
    <cellStyle name="Note 3 2 5 2 5" xfId="4169"/>
    <cellStyle name="Note 3 2 5 2 5 2" xfId="42174"/>
    <cellStyle name="Note 3 2 5 2 6" xfId="11141"/>
    <cellStyle name="Note 3 2 5 2 6 2" xfId="42175"/>
    <cellStyle name="Note 3 2 5 2 7" xfId="16924"/>
    <cellStyle name="Note 3 2 5 2 7 2" xfId="42176"/>
    <cellStyle name="Note 3 2 5 2 8" xfId="42177"/>
    <cellStyle name="Note 3 2 5 3" xfId="1206"/>
    <cellStyle name="Note 3 2 5 3 2" xfId="2910"/>
    <cellStyle name="Note 3 2 5 3 2 2" xfId="10396"/>
    <cellStyle name="Note 3 2 5 3 2 2 2" xfId="16178"/>
    <cellStyle name="Note 3 2 5 3 2 2 2 2" xfId="42178"/>
    <cellStyle name="Note 3 2 5 3 2 2 3" xfId="21961"/>
    <cellStyle name="Note 3 2 5 3 2 2 3 2" xfId="42179"/>
    <cellStyle name="Note 3 2 5 3 2 2 4" xfId="42180"/>
    <cellStyle name="Note 3 2 5 3 2 3" xfId="7505"/>
    <cellStyle name="Note 3 2 5 3 2 3 2" xfId="42181"/>
    <cellStyle name="Note 3 2 5 3 2 4" xfId="13287"/>
    <cellStyle name="Note 3 2 5 3 2 4 2" xfId="42182"/>
    <cellStyle name="Note 3 2 5 3 2 5" xfId="19070"/>
    <cellStyle name="Note 3 2 5 3 2 5 2" xfId="42183"/>
    <cellStyle name="Note 3 2 5 3 2 6" xfId="42184"/>
    <cellStyle name="Note 3 2 5 3 3" xfId="5802"/>
    <cellStyle name="Note 3 2 5 3 3 2" xfId="14476"/>
    <cellStyle name="Note 3 2 5 3 3 2 2" xfId="42185"/>
    <cellStyle name="Note 3 2 5 3 3 3" xfId="20259"/>
    <cellStyle name="Note 3 2 5 3 3 3 2" xfId="42186"/>
    <cellStyle name="Note 3 2 5 3 3 4" xfId="42187"/>
    <cellStyle name="Note 3 2 5 3 4" xfId="8694"/>
    <cellStyle name="Note 3 2 5 3 4 2" xfId="42188"/>
    <cellStyle name="Note 3 2 5 3 5" xfId="4613"/>
    <cellStyle name="Note 3 2 5 3 5 2" xfId="42189"/>
    <cellStyle name="Note 3 2 5 3 6" xfId="11585"/>
    <cellStyle name="Note 3 2 5 3 6 2" xfId="42190"/>
    <cellStyle name="Note 3 2 5 3 7" xfId="17368"/>
    <cellStyle name="Note 3 2 5 3 7 2" xfId="42191"/>
    <cellStyle name="Note 3 2 5 3 8" xfId="42192"/>
    <cellStyle name="Note 3 2 5 4" xfId="2465"/>
    <cellStyle name="Note 3 2 5 4 2" xfId="7060"/>
    <cellStyle name="Note 3 2 5 4 2 2" xfId="15733"/>
    <cellStyle name="Note 3 2 5 4 2 2 2" xfId="42193"/>
    <cellStyle name="Note 3 2 5 4 2 3" xfId="21516"/>
    <cellStyle name="Note 3 2 5 4 2 3 2" xfId="42194"/>
    <cellStyle name="Note 3 2 5 4 2 4" xfId="42195"/>
    <cellStyle name="Note 3 2 5 4 3" xfId="9951"/>
    <cellStyle name="Note 3 2 5 4 3 2" xfId="42196"/>
    <cellStyle name="Note 3 2 5 4 4" xfId="4168"/>
    <cellStyle name="Note 3 2 5 4 4 2" xfId="42197"/>
    <cellStyle name="Note 3 2 5 4 5" xfId="12842"/>
    <cellStyle name="Note 3 2 5 4 5 2" xfId="42198"/>
    <cellStyle name="Note 3 2 5 4 6" xfId="18625"/>
    <cellStyle name="Note 3 2 5 4 6 2" xfId="42199"/>
    <cellStyle name="Note 3 2 5 4 7" xfId="42200"/>
    <cellStyle name="Note 3 2 5 5" xfId="1717"/>
    <cellStyle name="Note 3 2 5 5 2" xfId="9203"/>
    <cellStyle name="Note 3 2 5 5 2 2" xfId="14985"/>
    <cellStyle name="Note 3 2 5 5 2 2 2" xfId="42201"/>
    <cellStyle name="Note 3 2 5 5 2 3" xfId="20768"/>
    <cellStyle name="Note 3 2 5 5 2 3 2" xfId="42202"/>
    <cellStyle name="Note 3 2 5 5 2 4" xfId="42203"/>
    <cellStyle name="Note 3 2 5 5 3" xfId="6312"/>
    <cellStyle name="Note 3 2 5 5 3 2" xfId="42204"/>
    <cellStyle name="Note 3 2 5 5 4" xfId="12094"/>
    <cellStyle name="Note 3 2 5 5 4 2" xfId="42205"/>
    <cellStyle name="Note 3 2 5 5 5" xfId="17877"/>
    <cellStyle name="Note 3 2 5 5 5 2" xfId="42206"/>
    <cellStyle name="Note 3 2 5 5 6" xfId="42207"/>
    <cellStyle name="Note 3 2 5 6" xfId="5357"/>
    <cellStyle name="Note 3 2 5 6 2" xfId="14031"/>
    <cellStyle name="Note 3 2 5 6 2 2" xfId="42208"/>
    <cellStyle name="Note 3 2 5 6 3" xfId="19814"/>
    <cellStyle name="Note 3 2 5 6 3 2" xfId="42209"/>
    <cellStyle name="Note 3 2 5 6 4" xfId="42210"/>
    <cellStyle name="Note 3 2 5 7" xfId="8249"/>
    <cellStyle name="Note 3 2 5 7 2" xfId="42211"/>
    <cellStyle name="Note 3 2 5 8" xfId="3420"/>
    <cellStyle name="Note 3 2 5 8 2" xfId="42212"/>
    <cellStyle name="Note 3 2 5 9" xfId="11140"/>
    <cellStyle name="Note 3 2 5 9 2" xfId="42213"/>
    <cellStyle name="Note 3 2 6" xfId="730"/>
    <cellStyle name="Note 3 2 6 2" xfId="2467"/>
    <cellStyle name="Note 3 2 6 2 2" xfId="7062"/>
    <cellStyle name="Note 3 2 6 2 2 2" xfId="15735"/>
    <cellStyle name="Note 3 2 6 2 2 2 2" xfId="42214"/>
    <cellStyle name="Note 3 2 6 2 2 3" xfId="21518"/>
    <cellStyle name="Note 3 2 6 2 2 3 2" xfId="42215"/>
    <cellStyle name="Note 3 2 6 2 2 4" xfId="42216"/>
    <cellStyle name="Note 3 2 6 2 3" xfId="9953"/>
    <cellStyle name="Note 3 2 6 2 3 2" xfId="42217"/>
    <cellStyle name="Note 3 2 6 2 4" xfId="4170"/>
    <cellStyle name="Note 3 2 6 2 4 2" xfId="42218"/>
    <cellStyle name="Note 3 2 6 2 5" xfId="12844"/>
    <cellStyle name="Note 3 2 6 2 5 2" xfId="42219"/>
    <cellStyle name="Note 3 2 6 2 6" xfId="18627"/>
    <cellStyle name="Note 3 2 6 2 6 2" xfId="42220"/>
    <cellStyle name="Note 3 2 6 2 7" xfId="42221"/>
    <cellStyle name="Note 3 2 6 3" xfId="1708"/>
    <cellStyle name="Note 3 2 6 3 2" xfId="9194"/>
    <cellStyle name="Note 3 2 6 3 2 2" xfId="14976"/>
    <cellStyle name="Note 3 2 6 3 2 2 2" xfId="42222"/>
    <cellStyle name="Note 3 2 6 3 2 3" xfId="20759"/>
    <cellStyle name="Note 3 2 6 3 2 3 2" xfId="42223"/>
    <cellStyle name="Note 3 2 6 3 2 4" xfId="42224"/>
    <cellStyle name="Note 3 2 6 3 3" xfId="6303"/>
    <cellStyle name="Note 3 2 6 3 3 2" xfId="42225"/>
    <cellStyle name="Note 3 2 6 3 4" xfId="12085"/>
    <cellStyle name="Note 3 2 6 3 4 2" xfId="42226"/>
    <cellStyle name="Note 3 2 6 3 5" xfId="17868"/>
    <cellStyle name="Note 3 2 6 3 5 2" xfId="42227"/>
    <cellStyle name="Note 3 2 6 3 6" xfId="42228"/>
    <cellStyle name="Note 3 2 6 4" xfId="5359"/>
    <cellStyle name="Note 3 2 6 4 2" xfId="14033"/>
    <cellStyle name="Note 3 2 6 4 2 2" xfId="42229"/>
    <cellStyle name="Note 3 2 6 4 3" xfId="19816"/>
    <cellStyle name="Note 3 2 6 4 3 2" xfId="42230"/>
    <cellStyle name="Note 3 2 6 4 4" xfId="42231"/>
    <cellStyle name="Note 3 2 6 5" xfId="8251"/>
    <cellStyle name="Note 3 2 6 5 2" xfId="42232"/>
    <cellStyle name="Note 3 2 6 6" xfId="3411"/>
    <cellStyle name="Note 3 2 6 6 2" xfId="42233"/>
    <cellStyle name="Note 3 2 6 7" xfId="11142"/>
    <cellStyle name="Note 3 2 6 7 2" xfId="42234"/>
    <cellStyle name="Note 3 2 6 8" xfId="16925"/>
    <cellStyle name="Note 3 2 6 8 2" xfId="42235"/>
    <cellStyle name="Note 3 2 6 9" xfId="42236"/>
    <cellStyle name="Note 3 2 7" xfId="876"/>
    <cellStyle name="Note 3 2 7 2" xfId="2582"/>
    <cellStyle name="Note 3 2 7 2 2" xfId="10068"/>
    <cellStyle name="Note 3 2 7 2 2 2" xfId="15850"/>
    <cellStyle name="Note 3 2 7 2 2 2 2" xfId="42237"/>
    <cellStyle name="Note 3 2 7 2 2 3" xfId="21633"/>
    <cellStyle name="Note 3 2 7 2 2 3 2" xfId="42238"/>
    <cellStyle name="Note 3 2 7 2 2 4" xfId="42239"/>
    <cellStyle name="Note 3 2 7 2 3" xfId="7177"/>
    <cellStyle name="Note 3 2 7 2 3 2" xfId="42240"/>
    <cellStyle name="Note 3 2 7 2 4" xfId="12959"/>
    <cellStyle name="Note 3 2 7 2 4 2" xfId="42241"/>
    <cellStyle name="Note 3 2 7 2 5" xfId="18742"/>
    <cellStyle name="Note 3 2 7 2 5 2" xfId="42242"/>
    <cellStyle name="Note 3 2 7 2 6" xfId="42243"/>
    <cellStyle name="Note 3 2 7 3" xfId="5474"/>
    <cellStyle name="Note 3 2 7 3 2" xfId="14148"/>
    <cellStyle name="Note 3 2 7 3 2 2" xfId="42244"/>
    <cellStyle name="Note 3 2 7 3 3" xfId="19931"/>
    <cellStyle name="Note 3 2 7 3 3 2" xfId="42245"/>
    <cellStyle name="Note 3 2 7 3 4" xfId="42246"/>
    <cellStyle name="Note 3 2 7 4" xfId="8366"/>
    <cellStyle name="Note 3 2 7 4 2" xfId="42247"/>
    <cellStyle name="Note 3 2 7 5" xfId="4285"/>
    <cellStyle name="Note 3 2 7 5 2" xfId="42248"/>
    <cellStyle name="Note 3 2 7 6" xfId="11257"/>
    <cellStyle name="Note 3 2 7 6 2" xfId="42249"/>
    <cellStyle name="Note 3 2 7 7" xfId="17040"/>
    <cellStyle name="Note 3 2 7 7 2" xfId="42250"/>
    <cellStyle name="Note 3 2 7 8" xfId="42251"/>
    <cellStyle name="Note 3 2 8" xfId="2448"/>
    <cellStyle name="Note 3 2 8 2" xfId="7043"/>
    <cellStyle name="Note 3 2 8 2 2" xfId="15716"/>
    <cellStyle name="Note 3 2 8 2 2 2" xfId="42252"/>
    <cellStyle name="Note 3 2 8 2 3" xfId="21499"/>
    <cellStyle name="Note 3 2 8 2 3 2" xfId="42253"/>
    <cellStyle name="Note 3 2 8 2 4" xfId="42254"/>
    <cellStyle name="Note 3 2 8 3" xfId="9934"/>
    <cellStyle name="Note 3 2 8 3 2" xfId="42255"/>
    <cellStyle name="Note 3 2 8 4" xfId="4151"/>
    <cellStyle name="Note 3 2 8 4 2" xfId="42256"/>
    <cellStyle name="Note 3 2 8 5" xfId="12825"/>
    <cellStyle name="Note 3 2 8 5 2" xfId="42257"/>
    <cellStyle name="Note 3 2 8 6" xfId="18608"/>
    <cellStyle name="Note 3 2 8 6 2" xfId="42258"/>
    <cellStyle name="Note 3 2 8 7" xfId="42259"/>
    <cellStyle name="Note 3 2 9" xfId="1348"/>
    <cellStyle name="Note 3 2 9 2" xfId="8834"/>
    <cellStyle name="Note 3 2 9 2 2" xfId="14616"/>
    <cellStyle name="Note 3 2 9 2 2 2" xfId="42260"/>
    <cellStyle name="Note 3 2 9 2 3" xfId="20399"/>
    <cellStyle name="Note 3 2 9 2 3 2" xfId="42261"/>
    <cellStyle name="Note 3 2 9 2 4" xfId="42262"/>
    <cellStyle name="Note 3 2 9 3" xfId="5943"/>
    <cellStyle name="Note 3 2 9 3 2" xfId="42263"/>
    <cellStyle name="Note 3 2 9 4" xfId="11725"/>
    <cellStyle name="Note 3 2 9 4 2" xfId="42264"/>
    <cellStyle name="Note 3 2 9 5" xfId="17508"/>
    <cellStyle name="Note 3 2 9 5 2" xfId="42265"/>
    <cellStyle name="Note 3 2 9 6" xfId="42266"/>
    <cellStyle name="Note 3 3" xfId="731"/>
    <cellStyle name="Note 3 3 10" xfId="8252"/>
    <cellStyle name="Note 3 3 10 2" xfId="42267"/>
    <cellStyle name="Note 3 3 11" xfId="3053"/>
    <cellStyle name="Note 3 3 11 2" xfId="42268"/>
    <cellStyle name="Note 3 3 12" xfId="11143"/>
    <cellStyle name="Note 3 3 12 2" xfId="42269"/>
    <cellStyle name="Note 3 3 13" xfId="16926"/>
    <cellStyle name="Note 3 3 13 2" xfId="42270"/>
    <cellStyle name="Note 3 3 14" xfId="42271"/>
    <cellStyle name="Note 3 3 2" xfId="732"/>
    <cellStyle name="Note 3 3 2 10" xfId="11144"/>
    <cellStyle name="Note 3 3 2 10 2" xfId="42272"/>
    <cellStyle name="Note 3 3 2 11" xfId="16927"/>
    <cellStyle name="Note 3 3 2 11 2" xfId="42273"/>
    <cellStyle name="Note 3 3 2 12" xfId="42274"/>
    <cellStyle name="Note 3 3 2 2" xfId="733"/>
    <cellStyle name="Note 3 3 2 2 10" xfId="16928"/>
    <cellStyle name="Note 3 3 2 2 10 2" xfId="42275"/>
    <cellStyle name="Note 3 3 2 2 11" xfId="42276"/>
    <cellStyle name="Note 3 3 2 2 2" xfId="734"/>
    <cellStyle name="Note 3 3 2 2 2 2" xfId="2471"/>
    <cellStyle name="Note 3 3 2 2 2 2 2" xfId="9957"/>
    <cellStyle name="Note 3 3 2 2 2 2 2 2" xfId="15739"/>
    <cellStyle name="Note 3 3 2 2 2 2 2 2 2" xfId="42277"/>
    <cellStyle name="Note 3 3 2 2 2 2 2 3" xfId="21522"/>
    <cellStyle name="Note 3 3 2 2 2 2 2 3 2" xfId="42278"/>
    <cellStyle name="Note 3 3 2 2 2 2 2 4" xfId="42279"/>
    <cellStyle name="Note 3 3 2 2 2 2 3" xfId="7066"/>
    <cellStyle name="Note 3 3 2 2 2 2 3 2" xfId="42280"/>
    <cellStyle name="Note 3 3 2 2 2 2 4" xfId="12848"/>
    <cellStyle name="Note 3 3 2 2 2 2 4 2" xfId="42281"/>
    <cellStyle name="Note 3 3 2 2 2 2 5" xfId="18631"/>
    <cellStyle name="Note 3 3 2 2 2 2 5 2" xfId="42282"/>
    <cellStyle name="Note 3 3 2 2 2 2 6" xfId="42283"/>
    <cellStyle name="Note 3 3 2 2 2 3" xfId="5363"/>
    <cellStyle name="Note 3 3 2 2 2 3 2" xfId="14037"/>
    <cellStyle name="Note 3 3 2 2 2 3 2 2" xfId="42284"/>
    <cellStyle name="Note 3 3 2 2 2 3 3" xfId="19820"/>
    <cellStyle name="Note 3 3 2 2 2 3 3 2" xfId="42285"/>
    <cellStyle name="Note 3 3 2 2 2 3 4" xfId="42286"/>
    <cellStyle name="Note 3 3 2 2 2 4" xfId="8255"/>
    <cellStyle name="Note 3 3 2 2 2 4 2" xfId="42287"/>
    <cellStyle name="Note 3 3 2 2 2 5" xfId="4174"/>
    <cellStyle name="Note 3 3 2 2 2 5 2" xfId="42288"/>
    <cellStyle name="Note 3 3 2 2 2 6" xfId="11146"/>
    <cellStyle name="Note 3 3 2 2 2 6 2" xfId="42289"/>
    <cellStyle name="Note 3 3 2 2 2 7" xfId="16929"/>
    <cellStyle name="Note 3 3 2 2 2 7 2" xfId="42290"/>
    <cellStyle name="Note 3 3 2 2 2 8" xfId="42291"/>
    <cellStyle name="Note 3 3 2 2 3" xfId="1208"/>
    <cellStyle name="Note 3 3 2 2 3 2" xfId="2912"/>
    <cellStyle name="Note 3 3 2 2 3 2 2" xfId="10398"/>
    <cellStyle name="Note 3 3 2 2 3 2 2 2" xfId="16180"/>
    <cellStyle name="Note 3 3 2 2 3 2 2 2 2" xfId="42292"/>
    <cellStyle name="Note 3 3 2 2 3 2 2 3" xfId="21963"/>
    <cellStyle name="Note 3 3 2 2 3 2 2 3 2" xfId="42293"/>
    <cellStyle name="Note 3 3 2 2 3 2 2 4" xfId="42294"/>
    <cellStyle name="Note 3 3 2 2 3 2 3" xfId="7507"/>
    <cellStyle name="Note 3 3 2 2 3 2 3 2" xfId="42295"/>
    <cellStyle name="Note 3 3 2 2 3 2 4" xfId="13289"/>
    <cellStyle name="Note 3 3 2 2 3 2 4 2" xfId="42296"/>
    <cellStyle name="Note 3 3 2 2 3 2 5" xfId="19072"/>
    <cellStyle name="Note 3 3 2 2 3 2 5 2" xfId="42297"/>
    <cellStyle name="Note 3 3 2 2 3 2 6" xfId="42298"/>
    <cellStyle name="Note 3 3 2 2 3 3" xfId="5804"/>
    <cellStyle name="Note 3 3 2 2 3 3 2" xfId="14478"/>
    <cellStyle name="Note 3 3 2 2 3 3 2 2" xfId="42299"/>
    <cellStyle name="Note 3 3 2 2 3 3 3" xfId="20261"/>
    <cellStyle name="Note 3 3 2 2 3 3 3 2" xfId="42300"/>
    <cellStyle name="Note 3 3 2 2 3 3 4" xfId="42301"/>
    <cellStyle name="Note 3 3 2 2 3 4" xfId="8696"/>
    <cellStyle name="Note 3 3 2 2 3 4 2" xfId="42302"/>
    <cellStyle name="Note 3 3 2 2 3 5" xfId="4615"/>
    <cellStyle name="Note 3 3 2 2 3 5 2" xfId="42303"/>
    <cellStyle name="Note 3 3 2 2 3 6" xfId="11587"/>
    <cellStyle name="Note 3 3 2 2 3 6 2" xfId="42304"/>
    <cellStyle name="Note 3 3 2 2 3 7" xfId="17370"/>
    <cellStyle name="Note 3 3 2 2 3 7 2" xfId="42305"/>
    <cellStyle name="Note 3 3 2 2 3 8" xfId="42306"/>
    <cellStyle name="Note 3 3 2 2 4" xfId="2470"/>
    <cellStyle name="Note 3 3 2 2 4 2" xfId="7065"/>
    <cellStyle name="Note 3 3 2 2 4 2 2" xfId="15738"/>
    <cellStyle name="Note 3 3 2 2 4 2 2 2" xfId="42307"/>
    <cellStyle name="Note 3 3 2 2 4 2 3" xfId="21521"/>
    <cellStyle name="Note 3 3 2 2 4 2 3 2" xfId="42308"/>
    <cellStyle name="Note 3 3 2 2 4 2 4" xfId="42309"/>
    <cellStyle name="Note 3 3 2 2 4 3" xfId="9956"/>
    <cellStyle name="Note 3 3 2 2 4 3 2" xfId="42310"/>
    <cellStyle name="Note 3 3 2 2 4 4" xfId="4173"/>
    <cellStyle name="Note 3 3 2 2 4 4 2" xfId="42311"/>
    <cellStyle name="Note 3 3 2 2 4 5" xfId="12847"/>
    <cellStyle name="Note 3 3 2 2 4 5 2" xfId="42312"/>
    <cellStyle name="Note 3 3 2 2 4 6" xfId="18630"/>
    <cellStyle name="Note 3 3 2 2 4 6 2" xfId="42313"/>
    <cellStyle name="Note 3 3 2 2 4 7" xfId="42314"/>
    <cellStyle name="Note 3 3 2 2 5" xfId="1720"/>
    <cellStyle name="Note 3 3 2 2 5 2" xfId="9206"/>
    <cellStyle name="Note 3 3 2 2 5 2 2" xfId="14988"/>
    <cellStyle name="Note 3 3 2 2 5 2 2 2" xfId="42315"/>
    <cellStyle name="Note 3 3 2 2 5 2 3" xfId="20771"/>
    <cellStyle name="Note 3 3 2 2 5 2 3 2" xfId="42316"/>
    <cellStyle name="Note 3 3 2 2 5 2 4" xfId="42317"/>
    <cellStyle name="Note 3 3 2 2 5 3" xfId="6315"/>
    <cellStyle name="Note 3 3 2 2 5 3 2" xfId="42318"/>
    <cellStyle name="Note 3 3 2 2 5 4" xfId="12097"/>
    <cellStyle name="Note 3 3 2 2 5 4 2" xfId="42319"/>
    <cellStyle name="Note 3 3 2 2 5 5" xfId="17880"/>
    <cellStyle name="Note 3 3 2 2 5 5 2" xfId="42320"/>
    <cellStyle name="Note 3 3 2 2 5 6" xfId="42321"/>
    <cellStyle name="Note 3 3 2 2 6" xfId="5362"/>
    <cellStyle name="Note 3 3 2 2 6 2" xfId="14036"/>
    <cellStyle name="Note 3 3 2 2 6 2 2" xfId="42322"/>
    <cellStyle name="Note 3 3 2 2 6 3" xfId="19819"/>
    <cellStyle name="Note 3 3 2 2 6 3 2" xfId="42323"/>
    <cellStyle name="Note 3 3 2 2 6 4" xfId="42324"/>
    <cellStyle name="Note 3 3 2 2 7" xfId="8254"/>
    <cellStyle name="Note 3 3 2 2 7 2" xfId="42325"/>
    <cellStyle name="Note 3 3 2 2 8" xfId="3423"/>
    <cellStyle name="Note 3 3 2 2 8 2" xfId="42326"/>
    <cellStyle name="Note 3 3 2 2 9" xfId="11145"/>
    <cellStyle name="Note 3 3 2 2 9 2" xfId="42327"/>
    <cellStyle name="Note 3 3 2 3" xfId="735"/>
    <cellStyle name="Note 3 3 2 3 2" xfId="2472"/>
    <cellStyle name="Note 3 3 2 3 2 2" xfId="9958"/>
    <cellStyle name="Note 3 3 2 3 2 2 2" xfId="15740"/>
    <cellStyle name="Note 3 3 2 3 2 2 2 2" xfId="42328"/>
    <cellStyle name="Note 3 3 2 3 2 2 3" xfId="21523"/>
    <cellStyle name="Note 3 3 2 3 2 2 3 2" xfId="42329"/>
    <cellStyle name="Note 3 3 2 3 2 2 4" xfId="42330"/>
    <cellStyle name="Note 3 3 2 3 2 3" xfId="7067"/>
    <cellStyle name="Note 3 3 2 3 2 3 2" xfId="42331"/>
    <cellStyle name="Note 3 3 2 3 2 4" xfId="12849"/>
    <cellStyle name="Note 3 3 2 3 2 4 2" xfId="42332"/>
    <cellStyle name="Note 3 3 2 3 2 5" xfId="18632"/>
    <cellStyle name="Note 3 3 2 3 2 5 2" xfId="42333"/>
    <cellStyle name="Note 3 3 2 3 2 6" xfId="42334"/>
    <cellStyle name="Note 3 3 2 3 3" xfId="5364"/>
    <cellStyle name="Note 3 3 2 3 3 2" xfId="14038"/>
    <cellStyle name="Note 3 3 2 3 3 2 2" xfId="42335"/>
    <cellStyle name="Note 3 3 2 3 3 3" xfId="19821"/>
    <cellStyle name="Note 3 3 2 3 3 3 2" xfId="42336"/>
    <cellStyle name="Note 3 3 2 3 3 4" xfId="42337"/>
    <cellStyle name="Note 3 3 2 3 4" xfId="8256"/>
    <cellStyle name="Note 3 3 2 3 4 2" xfId="42338"/>
    <cellStyle name="Note 3 3 2 3 5" xfId="4175"/>
    <cellStyle name="Note 3 3 2 3 5 2" xfId="42339"/>
    <cellStyle name="Note 3 3 2 3 6" xfId="11147"/>
    <cellStyle name="Note 3 3 2 3 6 2" xfId="42340"/>
    <cellStyle name="Note 3 3 2 3 7" xfId="16930"/>
    <cellStyle name="Note 3 3 2 3 7 2" xfId="42341"/>
    <cellStyle name="Note 3 3 2 3 8" xfId="42342"/>
    <cellStyle name="Note 3 3 2 4" xfId="1207"/>
    <cellStyle name="Note 3 3 2 4 2" xfId="2911"/>
    <cellStyle name="Note 3 3 2 4 2 2" xfId="10397"/>
    <cellStyle name="Note 3 3 2 4 2 2 2" xfId="16179"/>
    <cellStyle name="Note 3 3 2 4 2 2 2 2" xfId="42343"/>
    <cellStyle name="Note 3 3 2 4 2 2 3" xfId="21962"/>
    <cellStyle name="Note 3 3 2 4 2 2 3 2" xfId="42344"/>
    <cellStyle name="Note 3 3 2 4 2 2 4" xfId="42345"/>
    <cellStyle name="Note 3 3 2 4 2 3" xfId="7506"/>
    <cellStyle name="Note 3 3 2 4 2 3 2" xfId="42346"/>
    <cellStyle name="Note 3 3 2 4 2 4" xfId="13288"/>
    <cellStyle name="Note 3 3 2 4 2 4 2" xfId="42347"/>
    <cellStyle name="Note 3 3 2 4 2 5" xfId="19071"/>
    <cellStyle name="Note 3 3 2 4 2 5 2" xfId="42348"/>
    <cellStyle name="Note 3 3 2 4 2 6" xfId="42349"/>
    <cellStyle name="Note 3 3 2 4 3" xfId="5803"/>
    <cellStyle name="Note 3 3 2 4 3 2" xfId="14477"/>
    <cellStyle name="Note 3 3 2 4 3 2 2" xfId="42350"/>
    <cellStyle name="Note 3 3 2 4 3 3" xfId="20260"/>
    <cellStyle name="Note 3 3 2 4 3 3 2" xfId="42351"/>
    <cellStyle name="Note 3 3 2 4 3 4" xfId="42352"/>
    <cellStyle name="Note 3 3 2 4 4" xfId="8695"/>
    <cellStyle name="Note 3 3 2 4 4 2" xfId="42353"/>
    <cellStyle name="Note 3 3 2 4 5" xfId="4614"/>
    <cellStyle name="Note 3 3 2 4 5 2" xfId="42354"/>
    <cellStyle name="Note 3 3 2 4 6" xfId="11586"/>
    <cellStyle name="Note 3 3 2 4 6 2" xfId="42355"/>
    <cellStyle name="Note 3 3 2 4 7" xfId="17369"/>
    <cellStyle name="Note 3 3 2 4 7 2" xfId="42356"/>
    <cellStyle name="Note 3 3 2 4 8" xfId="42357"/>
    <cellStyle name="Note 3 3 2 5" xfId="2469"/>
    <cellStyle name="Note 3 3 2 5 2" xfId="7064"/>
    <cellStyle name="Note 3 3 2 5 2 2" xfId="15737"/>
    <cellStyle name="Note 3 3 2 5 2 2 2" xfId="42358"/>
    <cellStyle name="Note 3 3 2 5 2 3" xfId="21520"/>
    <cellStyle name="Note 3 3 2 5 2 3 2" xfId="42359"/>
    <cellStyle name="Note 3 3 2 5 2 4" xfId="42360"/>
    <cellStyle name="Note 3 3 2 5 3" xfId="9955"/>
    <cellStyle name="Note 3 3 2 5 3 2" xfId="42361"/>
    <cellStyle name="Note 3 3 2 5 4" xfId="4172"/>
    <cellStyle name="Note 3 3 2 5 4 2" xfId="42362"/>
    <cellStyle name="Note 3 3 2 5 5" xfId="12846"/>
    <cellStyle name="Note 3 3 2 5 5 2" xfId="42363"/>
    <cellStyle name="Note 3 3 2 5 6" xfId="18629"/>
    <cellStyle name="Note 3 3 2 5 6 2" xfId="42364"/>
    <cellStyle name="Note 3 3 2 5 7" xfId="42365"/>
    <cellStyle name="Note 3 3 2 6" xfId="1719"/>
    <cellStyle name="Note 3 3 2 6 2" xfId="9205"/>
    <cellStyle name="Note 3 3 2 6 2 2" xfId="14987"/>
    <cellStyle name="Note 3 3 2 6 2 2 2" xfId="42366"/>
    <cellStyle name="Note 3 3 2 6 2 3" xfId="20770"/>
    <cellStyle name="Note 3 3 2 6 2 3 2" xfId="42367"/>
    <cellStyle name="Note 3 3 2 6 2 4" xfId="42368"/>
    <cellStyle name="Note 3 3 2 6 3" xfId="6314"/>
    <cellStyle name="Note 3 3 2 6 3 2" xfId="42369"/>
    <cellStyle name="Note 3 3 2 6 4" xfId="12096"/>
    <cellStyle name="Note 3 3 2 6 4 2" xfId="42370"/>
    <cellStyle name="Note 3 3 2 6 5" xfId="17879"/>
    <cellStyle name="Note 3 3 2 6 5 2" xfId="42371"/>
    <cellStyle name="Note 3 3 2 6 6" xfId="42372"/>
    <cellStyle name="Note 3 3 2 7" xfId="5361"/>
    <cellStyle name="Note 3 3 2 7 2" xfId="14035"/>
    <cellStyle name="Note 3 3 2 7 2 2" xfId="42373"/>
    <cellStyle name="Note 3 3 2 7 3" xfId="19818"/>
    <cellStyle name="Note 3 3 2 7 3 2" xfId="42374"/>
    <cellStyle name="Note 3 3 2 7 4" xfId="42375"/>
    <cellStyle name="Note 3 3 2 8" xfId="8253"/>
    <cellStyle name="Note 3 3 2 8 2" xfId="42376"/>
    <cellStyle name="Note 3 3 2 9" xfId="3422"/>
    <cellStyle name="Note 3 3 2 9 2" xfId="42377"/>
    <cellStyle name="Note 3 3 3" xfId="736"/>
    <cellStyle name="Note 3 3 3 10" xfId="16931"/>
    <cellStyle name="Note 3 3 3 10 2" xfId="42378"/>
    <cellStyle name="Note 3 3 3 11" xfId="42379"/>
    <cellStyle name="Note 3 3 3 2" xfId="737"/>
    <cellStyle name="Note 3 3 3 2 2" xfId="2474"/>
    <cellStyle name="Note 3 3 3 2 2 2" xfId="9960"/>
    <cellStyle name="Note 3 3 3 2 2 2 2" xfId="15742"/>
    <cellStyle name="Note 3 3 3 2 2 2 2 2" xfId="42380"/>
    <cellStyle name="Note 3 3 3 2 2 2 3" xfId="21525"/>
    <cellStyle name="Note 3 3 3 2 2 2 3 2" xfId="42381"/>
    <cellStyle name="Note 3 3 3 2 2 2 4" xfId="42382"/>
    <cellStyle name="Note 3 3 3 2 2 3" xfId="7069"/>
    <cellStyle name="Note 3 3 3 2 2 3 2" xfId="42383"/>
    <cellStyle name="Note 3 3 3 2 2 4" xfId="12851"/>
    <cellStyle name="Note 3 3 3 2 2 4 2" xfId="42384"/>
    <cellStyle name="Note 3 3 3 2 2 5" xfId="18634"/>
    <cellStyle name="Note 3 3 3 2 2 5 2" xfId="42385"/>
    <cellStyle name="Note 3 3 3 2 2 6" xfId="42386"/>
    <cellStyle name="Note 3 3 3 2 3" xfId="5366"/>
    <cellStyle name="Note 3 3 3 2 3 2" xfId="14040"/>
    <cellStyle name="Note 3 3 3 2 3 2 2" xfId="42387"/>
    <cellStyle name="Note 3 3 3 2 3 3" xfId="19823"/>
    <cellStyle name="Note 3 3 3 2 3 3 2" xfId="42388"/>
    <cellStyle name="Note 3 3 3 2 3 4" xfId="42389"/>
    <cellStyle name="Note 3 3 3 2 4" xfId="8258"/>
    <cellStyle name="Note 3 3 3 2 4 2" xfId="42390"/>
    <cellStyle name="Note 3 3 3 2 5" xfId="4177"/>
    <cellStyle name="Note 3 3 3 2 5 2" xfId="42391"/>
    <cellStyle name="Note 3 3 3 2 6" xfId="11149"/>
    <cellStyle name="Note 3 3 3 2 6 2" xfId="42392"/>
    <cellStyle name="Note 3 3 3 2 7" xfId="16932"/>
    <cellStyle name="Note 3 3 3 2 7 2" xfId="42393"/>
    <cellStyle name="Note 3 3 3 2 8" xfId="42394"/>
    <cellStyle name="Note 3 3 3 3" xfId="1209"/>
    <cellStyle name="Note 3 3 3 3 2" xfId="2913"/>
    <cellStyle name="Note 3 3 3 3 2 2" xfId="10399"/>
    <cellStyle name="Note 3 3 3 3 2 2 2" xfId="16181"/>
    <cellStyle name="Note 3 3 3 3 2 2 2 2" xfId="42395"/>
    <cellStyle name="Note 3 3 3 3 2 2 3" xfId="21964"/>
    <cellStyle name="Note 3 3 3 3 2 2 3 2" xfId="42396"/>
    <cellStyle name="Note 3 3 3 3 2 2 4" xfId="42397"/>
    <cellStyle name="Note 3 3 3 3 2 3" xfId="7508"/>
    <cellStyle name="Note 3 3 3 3 2 3 2" xfId="42398"/>
    <cellStyle name="Note 3 3 3 3 2 4" xfId="13290"/>
    <cellStyle name="Note 3 3 3 3 2 4 2" xfId="42399"/>
    <cellStyle name="Note 3 3 3 3 2 5" xfId="19073"/>
    <cellStyle name="Note 3 3 3 3 2 5 2" xfId="42400"/>
    <cellStyle name="Note 3 3 3 3 2 6" xfId="42401"/>
    <cellStyle name="Note 3 3 3 3 3" xfId="5805"/>
    <cellStyle name="Note 3 3 3 3 3 2" xfId="14479"/>
    <cellStyle name="Note 3 3 3 3 3 2 2" xfId="42402"/>
    <cellStyle name="Note 3 3 3 3 3 3" xfId="20262"/>
    <cellStyle name="Note 3 3 3 3 3 3 2" xfId="42403"/>
    <cellStyle name="Note 3 3 3 3 3 4" xfId="42404"/>
    <cellStyle name="Note 3 3 3 3 4" xfId="8697"/>
    <cellStyle name="Note 3 3 3 3 4 2" xfId="42405"/>
    <cellStyle name="Note 3 3 3 3 5" xfId="4616"/>
    <cellStyle name="Note 3 3 3 3 5 2" xfId="42406"/>
    <cellStyle name="Note 3 3 3 3 6" xfId="11588"/>
    <cellStyle name="Note 3 3 3 3 6 2" xfId="42407"/>
    <cellStyle name="Note 3 3 3 3 7" xfId="17371"/>
    <cellStyle name="Note 3 3 3 3 7 2" xfId="42408"/>
    <cellStyle name="Note 3 3 3 3 8" xfId="42409"/>
    <cellStyle name="Note 3 3 3 4" xfId="2473"/>
    <cellStyle name="Note 3 3 3 4 2" xfId="7068"/>
    <cellStyle name="Note 3 3 3 4 2 2" xfId="15741"/>
    <cellStyle name="Note 3 3 3 4 2 2 2" xfId="42410"/>
    <cellStyle name="Note 3 3 3 4 2 3" xfId="21524"/>
    <cellStyle name="Note 3 3 3 4 2 3 2" xfId="42411"/>
    <cellStyle name="Note 3 3 3 4 2 4" xfId="42412"/>
    <cellStyle name="Note 3 3 3 4 3" xfId="9959"/>
    <cellStyle name="Note 3 3 3 4 3 2" xfId="42413"/>
    <cellStyle name="Note 3 3 3 4 4" xfId="4176"/>
    <cellStyle name="Note 3 3 3 4 4 2" xfId="42414"/>
    <cellStyle name="Note 3 3 3 4 5" xfId="12850"/>
    <cellStyle name="Note 3 3 3 4 5 2" xfId="42415"/>
    <cellStyle name="Note 3 3 3 4 6" xfId="18633"/>
    <cellStyle name="Note 3 3 3 4 6 2" xfId="42416"/>
    <cellStyle name="Note 3 3 3 4 7" xfId="42417"/>
    <cellStyle name="Note 3 3 3 5" xfId="1721"/>
    <cellStyle name="Note 3 3 3 5 2" xfId="9207"/>
    <cellStyle name="Note 3 3 3 5 2 2" xfId="14989"/>
    <cellStyle name="Note 3 3 3 5 2 2 2" xfId="42418"/>
    <cellStyle name="Note 3 3 3 5 2 3" xfId="20772"/>
    <cellStyle name="Note 3 3 3 5 2 3 2" xfId="42419"/>
    <cellStyle name="Note 3 3 3 5 2 4" xfId="42420"/>
    <cellStyle name="Note 3 3 3 5 3" xfId="6316"/>
    <cellStyle name="Note 3 3 3 5 3 2" xfId="42421"/>
    <cellStyle name="Note 3 3 3 5 4" xfId="12098"/>
    <cellStyle name="Note 3 3 3 5 4 2" xfId="42422"/>
    <cellStyle name="Note 3 3 3 5 5" xfId="17881"/>
    <cellStyle name="Note 3 3 3 5 5 2" xfId="42423"/>
    <cellStyle name="Note 3 3 3 5 6" xfId="42424"/>
    <cellStyle name="Note 3 3 3 6" xfId="5365"/>
    <cellStyle name="Note 3 3 3 6 2" xfId="14039"/>
    <cellStyle name="Note 3 3 3 6 2 2" xfId="42425"/>
    <cellStyle name="Note 3 3 3 6 3" xfId="19822"/>
    <cellStyle name="Note 3 3 3 6 3 2" xfId="42426"/>
    <cellStyle name="Note 3 3 3 6 4" xfId="42427"/>
    <cellStyle name="Note 3 3 3 7" xfId="8257"/>
    <cellStyle name="Note 3 3 3 7 2" xfId="42428"/>
    <cellStyle name="Note 3 3 3 8" xfId="3424"/>
    <cellStyle name="Note 3 3 3 8 2" xfId="42429"/>
    <cellStyle name="Note 3 3 3 9" xfId="11148"/>
    <cellStyle name="Note 3 3 3 9 2" xfId="42430"/>
    <cellStyle name="Note 3 3 4" xfId="738"/>
    <cellStyle name="Note 3 3 4 10" xfId="16933"/>
    <cellStyle name="Note 3 3 4 10 2" xfId="42431"/>
    <cellStyle name="Note 3 3 4 11" xfId="42432"/>
    <cellStyle name="Note 3 3 4 2" xfId="739"/>
    <cellStyle name="Note 3 3 4 2 2" xfId="2476"/>
    <cellStyle name="Note 3 3 4 2 2 2" xfId="9962"/>
    <cellStyle name="Note 3 3 4 2 2 2 2" xfId="15744"/>
    <cellStyle name="Note 3 3 4 2 2 2 2 2" xfId="42433"/>
    <cellStyle name="Note 3 3 4 2 2 2 3" xfId="21527"/>
    <cellStyle name="Note 3 3 4 2 2 2 3 2" xfId="42434"/>
    <cellStyle name="Note 3 3 4 2 2 2 4" xfId="42435"/>
    <cellStyle name="Note 3 3 4 2 2 3" xfId="7071"/>
    <cellStyle name="Note 3 3 4 2 2 3 2" xfId="42436"/>
    <cellStyle name="Note 3 3 4 2 2 4" xfId="12853"/>
    <cellStyle name="Note 3 3 4 2 2 4 2" xfId="42437"/>
    <cellStyle name="Note 3 3 4 2 2 5" xfId="18636"/>
    <cellStyle name="Note 3 3 4 2 2 5 2" xfId="42438"/>
    <cellStyle name="Note 3 3 4 2 2 6" xfId="42439"/>
    <cellStyle name="Note 3 3 4 2 3" xfId="5368"/>
    <cellStyle name="Note 3 3 4 2 3 2" xfId="14042"/>
    <cellStyle name="Note 3 3 4 2 3 2 2" xfId="42440"/>
    <cellStyle name="Note 3 3 4 2 3 3" xfId="19825"/>
    <cellStyle name="Note 3 3 4 2 3 3 2" xfId="42441"/>
    <cellStyle name="Note 3 3 4 2 3 4" xfId="42442"/>
    <cellStyle name="Note 3 3 4 2 4" xfId="8260"/>
    <cellStyle name="Note 3 3 4 2 4 2" xfId="42443"/>
    <cellStyle name="Note 3 3 4 2 5" xfId="4179"/>
    <cellStyle name="Note 3 3 4 2 5 2" xfId="42444"/>
    <cellStyle name="Note 3 3 4 2 6" xfId="11151"/>
    <cellStyle name="Note 3 3 4 2 6 2" xfId="42445"/>
    <cellStyle name="Note 3 3 4 2 7" xfId="16934"/>
    <cellStyle name="Note 3 3 4 2 7 2" xfId="42446"/>
    <cellStyle name="Note 3 3 4 2 8" xfId="42447"/>
    <cellStyle name="Note 3 3 4 3" xfId="1210"/>
    <cellStyle name="Note 3 3 4 3 2" xfId="2914"/>
    <cellStyle name="Note 3 3 4 3 2 2" xfId="10400"/>
    <cellStyle name="Note 3 3 4 3 2 2 2" xfId="16182"/>
    <cellStyle name="Note 3 3 4 3 2 2 2 2" xfId="42448"/>
    <cellStyle name="Note 3 3 4 3 2 2 3" xfId="21965"/>
    <cellStyle name="Note 3 3 4 3 2 2 3 2" xfId="42449"/>
    <cellStyle name="Note 3 3 4 3 2 2 4" xfId="42450"/>
    <cellStyle name="Note 3 3 4 3 2 3" xfId="7509"/>
    <cellStyle name="Note 3 3 4 3 2 3 2" xfId="42451"/>
    <cellStyle name="Note 3 3 4 3 2 4" xfId="13291"/>
    <cellStyle name="Note 3 3 4 3 2 4 2" xfId="42452"/>
    <cellStyle name="Note 3 3 4 3 2 5" xfId="19074"/>
    <cellStyle name="Note 3 3 4 3 2 5 2" xfId="42453"/>
    <cellStyle name="Note 3 3 4 3 2 6" xfId="42454"/>
    <cellStyle name="Note 3 3 4 3 3" xfId="5806"/>
    <cellStyle name="Note 3 3 4 3 3 2" xfId="14480"/>
    <cellStyle name="Note 3 3 4 3 3 2 2" xfId="42455"/>
    <cellStyle name="Note 3 3 4 3 3 3" xfId="20263"/>
    <cellStyle name="Note 3 3 4 3 3 3 2" xfId="42456"/>
    <cellStyle name="Note 3 3 4 3 3 4" xfId="42457"/>
    <cellStyle name="Note 3 3 4 3 4" xfId="8698"/>
    <cellStyle name="Note 3 3 4 3 4 2" xfId="42458"/>
    <cellStyle name="Note 3 3 4 3 5" xfId="4617"/>
    <cellStyle name="Note 3 3 4 3 5 2" xfId="42459"/>
    <cellStyle name="Note 3 3 4 3 6" xfId="11589"/>
    <cellStyle name="Note 3 3 4 3 6 2" xfId="42460"/>
    <cellStyle name="Note 3 3 4 3 7" xfId="17372"/>
    <cellStyle name="Note 3 3 4 3 7 2" xfId="42461"/>
    <cellStyle name="Note 3 3 4 3 8" xfId="42462"/>
    <cellStyle name="Note 3 3 4 4" xfId="2475"/>
    <cellStyle name="Note 3 3 4 4 2" xfId="7070"/>
    <cellStyle name="Note 3 3 4 4 2 2" xfId="15743"/>
    <cellStyle name="Note 3 3 4 4 2 2 2" xfId="42463"/>
    <cellStyle name="Note 3 3 4 4 2 3" xfId="21526"/>
    <cellStyle name="Note 3 3 4 4 2 3 2" xfId="42464"/>
    <cellStyle name="Note 3 3 4 4 2 4" xfId="42465"/>
    <cellStyle name="Note 3 3 4 4 3" xfId="9961"/>
    <cellStyle name="Note 3 3 4 4 3 2" xfId="42466"/>
    <cellStyle name="Note 3 3 4 4 4" xfId="4178"/>
    <cellStyle name="Note 3 3 4 4 4 2" xfId="42467"/>
    <cellStyle name="Note 3 3 4 4 5" xfId="12852"/>
    <cellStyle name="Note 3 3 4 4 5 2" xfId="42468"/>
    <cellStyle name="Note 3 3 4 4 6" xfId="18635"/>
    <cellStyle name="Note 3 3 4 4 6 2" xfId="42469"/>
    <cellStyle name="Note 3 3 4 4 7" xfId="42470"/>
    <cellStyle name="Note 3 3 4 5" xfId="1722"/>
    <cellStyle name="Note 3 3 4 5 2" xfId="9208"/>
    <cellStyle name="Note 3 3 4 5 2 2" xfId="14990"/>
    <cellStyle name="Note 3 3 4 5 2 2 2" xfId="42471"/>
    <cellStyle name="Note 3 3 4 5 2 3" xfId="20773"/>
    <cellStyle name="Note 3 3 4 5 2 3 2" xfId="42472"/>
    <cellStyle name="Note 3 3 4 5 2 4" xfId="42473"/>
    <cellStyle name="Note 3 3 4 5 3" xfId="6317"/>
    <cellStyle name="Note 3 3 4 5 3 2" xfId="42474"/>
    <cellStyle name="Note 3 3 4 5 4" xfId="12099"/>
    <cellStyle name="Note 3 3 4 5 4 2" xfId="42475"/>
    <cellStyle name="Note 3 3 4 5 5" xfId="17882"/>
    <cellStyle name="Note 3 3 4 5 5 2" xfId="42476"/>
    <cellStyle name="Note 3 3 4 5 6" xfId="42477"/>
    <cellStyle name="Note 3 3 4 6" xfId="5367"/>
    <cellStyle name="Note 3 3 4 6 2" xfId="14041"/>
    <cellStyle name="Note 3 3 4 6 2 2" xfId="42478"/>
    <cellStyle name="Note 3 3 4 6 3" xfId="19824"/>
    <cellStyle name="Note 3 3 4 6 3 2" xfId="42479"/>
    <cellStyle name="Note 3 3 4 6 4" xfId="42480"/>
    <cellStyle name="Note 3 3 4 7" xfId="8259"/>
    <cellStyle name="Note 3 3 4 7 2" xfId="42481"/>
    <cellStyle name="Note 3 3 4 8" xfId="3425"/>
    <cellStyle name="Note 3 3 4 8 2" xfId="42482"/>
    <cellStyle name="Note 3 3 4 9" xfId="11150"/>
    <cellStyle name="Note 3 3 4 9 2" xfId="42483"/>
    <cellStyle name="Note 3 3 5" xfId="740"/>
    <cellStyle name="Note 3 3 5 2" xfId="2477"/>
    <cellStyle name="Note 3 3 5 2 2" xfId="7072"/>
    <cellStyle name="Note 3 3 5 2 2 2" xfId="15745"/>
    <cellStyle name="Note 3 3 5 2 2 2 2" xfId="42484"/>
    <cellStyle name="Note 3 3 5 2 2 3" xfId="21528"/>
    <cellStyle name="Note 3 3 5 2 2 3 2" xfId="42485"/>
    <cellStyle name="Note 3 3 5 2 2 4" xfId="42486"/>
    <cellStyle name="Note 3 3 5 2 3" xfId="9963"/>
    <cellStyle name="Note 3 3 5 2 3 2" xfId="42487"/>
    <cellStyle name="Note 3 3 5 2 4" xfId="4180"/>
    <cellStyle name="Note 3 3 5 2 4 2" xfId="42488"/>
    <cellStyle name="Note 3 3 5 2 5" xfId="12854"/>
    <cellStyle name="Note 3 3 5 2 5 2" xfId="42489"/>
    <cellStyle name="Note 3 3 5 2 6" xfId="18637"/>
    <cellStyle name="Note 3 3 5 2 6 2" xfId="42490"/>
    <cellStyle name="Note 3 3 5 2 7" xfId="42491"/>
    <cellStyle name="Note 3 3 5 3" xfId="1718"/>
    <cellStyle name="Note 3 3 5 3 2" xfId="9204"/>
    <cellStyle name="Note 3 3 5 3 2 2" xfId="14986"/>
    <cellStyle name="Note 3 3 5 3 2 2 2" xfId="42492"/>
    <cellStyle name="Note 3 3 5 3 2 3" xfId="20769"/>
    <cellStyle name="Note 3 3 5 3 2 3 2" xfId="42493"/>
    <cellStyle name="Note 3 3 5 3 2 4" xfId="42494"/>
    <cellStyle name="Note 3 3 5 3 3" xfId="6313"/>
    <cellStyle name="Note 3 3 5 3 3 2" xfId="42495"/>
    <cellStyle name="Note 3 3 5 3 4" xfId="12095"/>
    <cellStyle name="Note 3 3 5 3 4 2" xfId="42496"/>
    <cellStyle name="Note 3 3 5 3 5" xfId="17878"/>
    <cellStyle name="Note 3 3 5 3 5 2" xfId="42497"/>
    <cellStyle name="Note 3 3 5 3 6" xfId="42498"/>
    <cellStyle name="Note 3 3 5 4" xfId="5369"/>
    <cellStyle name="Note 3 3 5 4 2" xfId="14043"/>
    <cellStyle name="Note 3 3 5 4 2 2" xfId="42499"/>
    <cellStyle name="Note 3 3 5 4 3" xfId="19826"/>
    <cellStyle name="Note 3 3 5 4 3 2" xfId="42500"/>
    <cellStyle name="Note 3 3 5 4 4" xfId="42501"/>
    <cellStyle name="Note 3 3 5 5" xfId="8261"/>
    <cellStyle name="Note 3 3 5 5 2" xfId="42502"/>
    <cellStyle name="Note 3 3 5 6" xfId="3421"/>
    <cellStyle name="Note 3 3 5 6 2" xfId="42503"/>
    <cellStyle name="Note 3 3 5 7" xfId="11152"/>
    <cellStyle name="Note 3 3 5 7 2" xfId="42504"/>
    <cellStyle name="Note 3 3 5 8" xfId="16935"/>
    <cellStyle name="Note 3 3 5 8 2" xfId="42505"/>
    <cellStyle name="Note 3 3 5 9" xfId="42506"/>
    <cellStyle name="Note 3 3 6" xfId="895"/>
    <cellStyle name="Note 3 3 6 2" xfId="2601"/>
    <cellStyle name="Note 3 3 6 2 2" xfId="10087"/>
    <cellStyle name="Note 3 3 6 2 2 2" xfId="15869"/>
    <cellStyle name="Note 3 3 6 2 2 2 2" xfId="42507"/>
    <cellStyle name="Note 3 3 6 2 2 3" xfId="21652"/>
    <cellStyle name="Note 3 3 6 2 2 3 2" xfId="42508"/>
    <cellStyle name="Note 3 3 6 2 2 4" xfId="42509"/>
    <cellStyle name="Note 3 3 6 2 3" xfId="7196"/>
    <cellStyle name="Note 3 3 6 2 3 2" xfId="42510"/>
    <cellStyle name="Note 3 3 6 2 4" xfId="12978"/>
    <cellStyle name="Note 3 3 6 2 4 2" xfId="42511"/>
    <cellStyle name="Note 3 3 6 2 5" xfId="18761"/>
    <cellStyle name="Note 3 3 6 2 5 2" xfId="42512"/>
    <cellStyle name="Note 3 3 6 2 6" xfId="42513"/>
    <cellStyle name="Note 3 3 6 3" xfId="5493"/>
    <cellStyle name="Note 3 3 6 3 2" xfId="14167"/>
    <cellStyle name="Note 3 3 6 3 2 2" xfId="42514"/>
    <cellStyle name="Note 3 3 6 3 3" xfId="19950"/>
    <cellStyle name="Note 3 3 6 3 3 2" xfId="42515"/>
    <cellStyle name="Note 3 3 6 3 4" xfId="42516"/>
    <cellStyle name="Note 3 3 6 4" xfId="8385"/>
    <cellStyle name="Note 3 3 6 4 2" xfId="42517"/>
    <cellStyle name="Note 3 3 6 5" xfId="4304"/>
    <cellStyle name="Note 3 3 6 5 2" xfId="42518"/>
    <cellStyle name="Note 3 3 6 6" xfId="11276"/>
    <cellStyle name="Note 3 3 6 6 2" xfId="42519"/>
    <cellStyle name="Note 3 3 6 7" xfId="17059"/>
    <cellStyle name="Note 3 3 6 7 2" xfId="42520"/>
    <cellStyle name="Note 3 3 6 8" xfId="42521"/>
    <cellStyle name="Note 3 3 7" xfId="2468"/>
    <cellStyle name="Note 3 3 7 2" xfId="7063"/>
    <cellStyle name="Note 3 3 7 2 2" xfId="15736"/>
    <cellStyle name="Note 3 3 7 2 2 2" xfId="42522"/>
    <cellStyle name="Note 3 3 7 2 3" xfId="21519"/>
    <cellStyle name="Note 3 3 7 2 3 2" xfId="42523"/>
    <cellStyle name="Note 3 3 7 2 4" xfId="42524"/>
    <cellStyle name="Note 3 3 7 3" xfId="9954"/>
    <cellStyle name="Note 3 3 7 3 2" xfId="42525"/>
    <cellStyle name="Note 3 3 7 4" xfId="4171"/>
    <cellStyle name="Note 3 3 7 4 2" xfId="42526"/>
    <cellStyle name="Note 3 3 7 5" xfId="12845"/>
    <cellStyle name="Note 3 3 7 5 2" xfId="42527"/>
    <cellStyle name="Note 3 3 7 6" xfId="18628"/>
    <cellStyle name="Note 3 3 7 6 2" xfId="42528"/>
    <cellStyle name="Note 3 3 7 7" xfId="42529"/>
    <cellStyle name="Note 3 3 8" xfId="1350"/>
    <cellStyle name="Note 3 3 8 2" xfId="8836"/>
    <cellStyle name="Note 3 3 8 2 2" xfId="14618"/>
    <cellStyle name="Note 3 3 8 2 2 2" xfId="42530"/>
    <cellStyle name="Note 3 3 8 2 3" xfId="20401"/>
    <cellStyle name="Note 3 3 8 2 3 2" xfId="42531"/>
    <cellStyle name="Note 3 3 8 2 4" xfId="42532"/>
    <cellStyle name="Note 3 3 8 3" xfId="5945"/>
    <cellStyle name="Note 3 3 8 3 2" xfId="42533"/>
    <cellStyle name="Note 3 3 8 4" xfId="11727"/>
    <cellStyle name="Note 3 3 8 4 2" xfId="42534"/>
    <cellStyle name="Note 3 3 8 5" xfId="17510"/>
    <cellStyle name="Note 3 3 8 5 2" xfId="42535"/>
    <cellStyle name="Note 3 3 8 6" xfId="42536"/>
    <cellStyle name="Note 3 3 9" xfId="5360"/>
    <cellStyle name="Note 3 3 9 2" xfId="14034"/>
    <cellStyle name="Note 3 3 9 2 2" xfId="42537"/>
    <cellStyle name="Note 3 3 9 3" xfId="19817"/>
    <cellStyle name="Note 3 3 9 3 2" xfId="42538"/>
    <cellStyle name="Note 3 3 9 4" xfId="42539"/>
    <cellStyle name="Note 3 4" xfId="741"/>
    <cellStyle name="Note 3 4 10" xfId="11153"/>
    <cellStyle name="Note 3 4 10 2" xfId="42540"/>
    <cellStyle name="Note 3 4 11" xfId="16936"/>
    <cellStyle name="Note 3 4 11 2" xfId="42541"/>
    <cellStyle name="Note 3 4 12" xfId="42542"/>
    <cellStyle name="Note 3 4 2" xfId="742"/>
    <cellStyle name="Note 3 4 2 10" xfId="16937"/>
    <cellStyle name="Note 3 4 2 10 2" xfId="42543"/>
    <cellStyle name="Note 3 4 2 11" xfId="42544"/>
    <cellStyle name="Note 3 4 2 2" xfId="743"/>
    <cellStyle name="Note 3 4 2 2 2" xfId="2480"/>
    <cellStyle name="Note 3 4 2 2 2 2" xfId="9966"/>
    <cellStyle name="Note 3 4 2 2 2 2 2" xfId="15748"/>
    <cellStyle name="Note 3 4 2 2 2 2 2 2" xfId="42545"/>
    <cellStyle name="Note 3 4 2 2 2 2 3" xfId="21531"/>
    <cellStyle name="Note 3 4 2 2 2 2 3 2" xfId="42546"/>
    <cellStyle name="Note 3 4 2 2 2 2 4" xfId="42547"/>
    <cellStyle name="Note 3 4 2 2 2 3" xfId="7075"/>
    <cellStyle name="Note 3 4 2 2 2 3 2" xfId="42548"/>
    <cellStyle name="Note 3 4 2 2 2 4" xfId="12857"/>
    <cellStyle name="Note 3 4 2 2 2 4 2" xfId="42549"/>
    <cellStyle name="Note 3 4 2 2 2 5" xfId="18640"/>
    <cellStyle name="Note 3 4 2 2 2 5 2" xfId="42550"/>
    <cellStyle name="Note 3 4 2 2 2 6" xfId="42551"/>
    <cellStyle name="Note 3 4 2 2 3" xfId="5372"/>
    <cellStyle name="Note 3 4 2 2 3 2" xfId="14046"/>
    <cellStyle name="Note 3 4 2 2 3 2 2" xfId="42552"/>
    <cellStyle name="Note 3 4 2 2 3 3" xfId="19829"/>
    <cellStyle name="Note 3 4 2 2 3 3 2" xfId="42553"/>
    <cellStyle name="Note 3 4 2 2 3 4" xfId="42554"/>
    <cellStyle name="Note 3 4 2 2 4" xfId="8264"/>
    <cellStyle name="Note 3 4 2 2 4 2" xfId="42555"/>
    <cellStyle name="Note 3 4 2 2 5" xfId="4183"/>
    <cellStyle name="Note 3 4 2 2 5 2" xfId="42556"/>
    <cellStyle name="Note 3 4 2 2 6" xfId="11155"/>
    <cellStyle name="Note 3 4 2 2 6 2" xfId="42557"/>
    <cellStyle name="Note 3 4 2 2 7" xfId="16938"/>
    <cellStyle name="Note 3 4 2 2 7 2" xfId="42558"/>
    <cellStyle name="Note 3 4 2 2 8" xfId="42559"/>
    <cellStyle name="Note 3 4 2 3" xfId="1212"/>
    <cellStyle name="Note 3 4 2 3 2" xfId="2916"/>
    <cellStyle name="Note 3 4 2 3 2 2" xfId="10402"/>
    <cellStyle name="Note 3 4 2 3 2 2 2" xfId="16184"/>
    <cellStyle name="Note 3 4 2 3 2 2 2 2" xfId="42560"/>
    <cellStyle name="Note 3 4 2 3 2 2 3" xfId="21967"/>
    <cellStyle name="Note 3 4 2 3 2 2 3 2" xfId="42561"/>
    <cellStyle name="Note 3 4 2 3 2 2 4" xfId="42562"/>
    <cellStyle name="Note 3 4 2 3 2 3" xfId="7511"/>
    <cellStyle name="Note 3 4 2 3 2 3 2" xfId="42563"/>
    <cellStyle name="Note 3 4 2 3 2 4" xfId="13293"/>
    <cellStyle name="Note 3 4 2 3 2 4 2" xfId="42564"/>
    <cellStyle name="Note 3 4 2 3 2 5" xfId="19076"/>
    <cellStyle name="Note 3 4 2 3 2 5 2" xfId="42565"/>
    <cellStyle name="Note 3 4 2 3 2 6" xfId="42566"/>
    <cellStyle name="Note 3 4 2 3 3" xfId="5808"/>
    <cellStyle name="Note 3 4 2 3 3 2" xfId="14482"/>
    <cellStyle name="Note 3 4 2 3 3 2 2" xfId="42567"/>
    <cellStyle name="Note 3 4 2 3 3 3" xfId="20265"/>
    <cellStyle name="Note 3 4 2 3 3 3 2" xfId="42568"/>
    <cellStyle name="Note 3 4 2 3 3 4" xfId="42569"/>
    <cellStyle name="Note 3 4 2 3 4" xfId="8700"/>
    <cellStyle name="Note 3 4 2 3 4 2" xfId="42570"/>
    <cellStyle name="Note 3 4 2 3 5" xfId="4619"/>
    <cellStyle name="Note 3 4 2 3 5 2" xfId="42571"/>
    <cellStyle name="Note 3 4 2 3 6" xfId="11591"/>
    <cellStyle name="Note 3 4 2 3 6 2" xfId="42572"/>
    <cellStyle name="Note 3 4 2 3 7" xfId="17374"/>
    <cellStyle name="Note 3 4 2 3 7 2" xfId="42573"/>
    <cellStyle name="Note 3 4 2 3 8" xfId="42574"/>
    <cellStyle name="Note 3 4 2 4" xfId="2479"/>
    <cellStyle name="Note 3 4 2 4 2" xfId="7074"/>
    <cellStyle name="Note 3 4 2 4 2 2" xfId="15747"/>
    <cellStyle name="Note 3 4 2 4 2 2 2" xfId="42575"/>
    <cellStyle name="Note 3 4 2 4 2 3" xfId="21530"/>
    <cellStyle name="Note 3 4 2 4 2 3 2" xfId="42576"/>
    <cellStyle name="Note 3 4 2 4 2 4" xfId="42577"/>
    <cellStyle name="Note 3 4 2 4 3" xfId="9965"/>
    <cellStyle name="Note 3 4 2 4 3 2" xfId="42578"/>
    <cellStyle name="Note 3 4 2 4 4" xfId="4182"/>
    <cellStyle name="Note 3 4 2 4 4 2" xfId="42579"/>
    <cellStyle name="Note 3 4 2 4 5" xfId="12856"/>
    <cellStyle name="Note 3 4 2 4 5 2" xfId="42580"/>
    <cellStyle name="Note 3 4 2 4 6" xfId="18639"/>
    <cellStyle name="Note 3 4 2 4 6 2" xfId="42581"/>
    <cellStyle name="Note 3 4 2 4 7" xfId="42582"/>
    <cellStyle name="Note 3 4 2 5" xfId="1724"/>
    <cellStyle name="Note 3 4 2 5 2" xfId="9210"/>
    <cellStyle name="Note 3 4 2 5 2 2" xfId="14992"/>
    <cellStyle name="Note 3 4 2 5 2 2 2" xfId="42583"/>
    <cellStyle name="Note 3 4 2 5 2 3" xfId="20775"/>
    <cellStyle name="Note 3 4 2 5 2 3 2" xfId="42584"/>
    <cellStyle name="Note 3 4 2 5 2 4" xfId="42585"/>
    <cellStyle name="Note 3 4 2 5 3" xfId="6319"/>
    <cellStyle name="Note 3 4 2 5 3 2" xfId="42586"/>
    <cellStyle name="Note 3 4 2 5 4" xfId="12101"/>
    <cellStyle name="Note 3 4 2 5 4 2" xfId="42587"/>
    <cellStyle name="Note 3 4 2 5 5" xfId="17884"/>
    <cellStyle name="Note 3 4 2 5 5 2" xfId="42588"/>
    <cellStyle name="Note 3 4 2 5 6" xfId="42589"/>
    <cellStyle name="Note 3 4 2 6" xfId="5371"/>
    <cellStyle name="Note 3 4 2 6 2" xfId="14045"/>
    <cellStyle name="Note 3 4 2 6 2 2" xfId="42590"/>
    <cellStyle name="Note 3 4 2 6 3" xfId="19828"/>
    <cellStyle name="Note 3 4 2 6 3 2" xfId="42591"/>
    <cellStyle name="Note 3 4 2 6 4" xfId="42592"/>
    <cellStyle name="Note 3 4 2 7" xfId="8263"/>
    <cellStyle name="Note 3 4 2 7 2" xfId="42593"/>
    <cellStyle name="Note 3 4 2 8" xfId="3427"/>
    <cellStyle name="Note 3 4 2 8 2" xfId="42594"/>
    <cellStyle name="Note 3 4 2 9" xfId="11154"/>
    <cellStyle name="Note 3 4 2 9 2" xfId="42595"/>
    <cellStyle name="Note 3 4 3" xfId="744"/>
    <cellStyle name="Note 3 4 3 2" xfId="2481"/>
    <cellStyle name="Note 3 4 3 2 2" xfId="7076"/>
    <cellStyle name="Note 3 4 3 2 2 2" xfId="15749"/>
    <cellStyle name="Note 3 4 3 2 2 2 2" xfId="42596"/>
    <cellStyle name="Note 3 4 3 2 2 3" xfId="21532"/>
    <cellStyle name="Note 3 4 3 2 2 3 2" xfId="42597"/>
    <cellStyle name="Note 3 4 3 2 2 4" xfId="42598"/>
    <cellStyle name="Note 3 4 3 2 3" xfId="9967"/>
    <cellStyle name="Note 3 4 3 2 3 2" xfId="42599"/>
    <cellStyle name="Note 3 4 3 2 4" xfId="4184"/>
    <cellStyle name="Note 3 4 3 2 4 2" xfId="42600"/>
    <cellStyle name="Note 3 4 3 2 5" xfId="12858"/>
    <cellStyle name="Note 3 4 3 2 5 2" xfId="42601"/>
    <cellStyle name="Note 3 4 3 2 6" xfId="18641"/>
    <cellStyle name="Note 3 4 3 2 6 2" xfId="42602"/>
    <cellStyle name="Note 3 4 3 2 7" xfId="42603"/>
    <cellStyle name="Note 3 4 3 3" xfId="1723"/>
    <cellStyle name="Note 3 4 3 3 2" xfId="9209"/>
    <cellStyle name="Note 3 4 3 3 2 2" xfId="14991"/>
    <cellStyle name="Note 3 4 3 3 2 2 2" xfId="42604"/>
    <cellStyle name="Note 3 4 3 3 2 3" xfId="20774"/>
    <cellStyle name="Note 3 4 3 3 2 3 2" xfId="42605"/>
    <cellStyle name="Note 3 4 3 3 2 4" xfId="42606"/>
    <cellStyle name="Note 3 4 3 3 3" xfId="6318"/>
    <cellStyle name="Note 3 4 3 3 3 2" xfId="42607"/>
    <cellStyle name="Note 3 4 3 3 4" xfId="12100"/>
    <cellStyle name="Note 3 4 3 3 4 2" xfId="42608"/>
    <cellStyle name="Note 3 4 3 3 5" xfId="17883"/>
    <cellStyle name="Note 3 4 3 3 5 2" xfId="42609"/>
    <cellStyle name="Note 3 4 3 3 6" xfId="42610"/>
    <cellStyle name="Note 3 4 3 4" xfId="5373"/>
    <cellStyle name="Note 3 4 3 4 2" xfId="14047"/>
    <cellStyle name="Note 3 4 3 4 2 2" xfId="42611"/>
    <cellStyle name="Note 3 4 3 4 3" xfId="19830"/>
    <cellStyle name="Note 3 4 3 4 3 2" xfId="42612"/>
    <cellStyle name="Note 3 4 3 4 4" xfId="42613"/>
    <cellStyle name="Note 3 4 3 5" xfId="8265"/>
    <cellStyle name="Note 3 4 3 5 2" xfId="42614"/>
    <cellStyle name="Note 3 4 3 6" xfId="3426"/>
    <cellStyle name="Note 3 4 3 6 2" xfId="42615"/>
    <cellStyle name="Note 3 4 3 7" xfId="11156"/>
    <cellStyle name="Note 3 4 3 7 2" xfId="42616"/>
    <cellStyle name="Note 3 4 3 8" xfId="16939"/>
    <cellStyle name="Note 3 4 3 8 2" xfId="42617"/>
    <cellStyle name="Note 3 4 3 9" xfId="42618"/>
    <cellStyle name="Note 3 4 4" xfId="1211"/>
    <cellStyle name="Note 3 4 4 2" xfId="2915"/>
    <cellStyle name="Note 3 4 4 2 2" xfId="10401"/>
    <cellStyle name="Note 3 4 4 2 2 2" xfId="16183"/>
    <cellStyle name="Note 3 4 4 2 2 2 2" xfId="42619"/>
    <cellStyle name="Note 3 4 4 2 2 3" xfId="21966"/>
    <cellStyle name="Note 3 4 4 2 2 3 2" xfId="42620"/>
    <cellStyle name="Note 3 4 4 2 2 4" xfId="42621"/>
    <cellStyle name="Note 3 4 4 2 3" xfId="7510"/>
    <cellStyle name="Note 3 4 4 2 3 2" xfId="42622"/>
    <cellStyle name="Note 3 4 4 2 4" xfId="13292"/>
    <cellStyle name="Note 3 4 4 2 4 2" xfId="42623"/>
    <cellStyle name="Note 3 4 4 2 5" xfId="19075"/>
    <cellStyle name="Note 3 4 4 2 5 2" xfId="42624"/>
    <cellStyle name="Note 3 4 4 2 6" xfId="42625"/>
    <cellStyle name="Note 3 4 4 3" xfId="5807"/>
    <cellStyle name="Note 3 4 4 3 2" xfId="14481"/>
    <cellStyle name="Note 3 4 4 3 2 2" xfId="42626"/>
    <cellStyle name="Note 3 4 4 3 3" xfId="20264"/>
    <cellStyle name="Note 3 4 4 3 3 2" xfId="42627"/>
    <cellStyle name="Note 3 4 4 3 4" xfId="42628"/>
    <cellStyle name="Note 3 4 4 4" xfId="8699"/>
    <cellStyle name="Note 3 4 4 4 2" xfId="42629"/>
    <cellStyle name="Note 3 4 4 5" xfId="4618"/>
    <cellStyle name="Note 3 4 4 5 2" xfId="42630"/>
    <cellStyle name="Note 3 4 4 6" xfId="11590"/>
    <cellStyle name="Note 3 4 4 6 2" xfId="42631"/>
    <cellStyle name="Note 3 4 4 7" xfId="17373"/>
    <cellStyle name="Note 3 4 4 7 2" xfId="42632"/>
    <cellStyle name="Note 3 4 4 8" xfId="42633"/>
    <cellStyle name="Note 3 4 5" xfId="2478"/>
    <cellStyle name="Note 3 4 5 2" xfId="7073"/>
    <cellStyle name="Note 3 4 5 2 2" xfId="15746"/>
    <cellStyle name="Note 3 4 5 2 2 2" xfId="42634"/>
    <cellStyle name="Note 3 4 5 2 3" xfId="21529"/>
    <cellStyle name="Note 3 4 5 2 3 2" xfId="42635"/>
    <cellStyle name="Note 3 4 5 2 4" xfId="42636"/>
    <cellStyle name="Note 3 4 5 3" xfId="9964"/>
    <cellStyle name="Note 3 4 5 3 2" xfId="42637"/>
    <cellStyle name="Note 3 4 5 4" xfId="4181"/>
    <cellStyle name="Note 3 4 5 4 2" xfId="42638"/>
    <cellStyle name="Note 3 4 5 5" xfId="12855"/>
    <cellStyle name="Note 3 4 5 5 2" xfId="42639"/>
    <cellStyle name="Note 3 4 5 6" xfId="18638"/>
    <cellStyle name="Note 3 4 5 6 2" xfId="42640"/>
    <cellStyle name="Note 3 4 5 7" xfId="42641"/>
    <cellStyle name="Note 3 4 6" xfId="1347"/>
    <cellStyle name="Note 3 4 6 2" xfId="8833"/>
    <cellStyle name="Note 3 4 6 2 2" xfId="14615"/>
    <cellStyle name="Note 3 4 6 2 2 2" xfId="42642"/>
    <cellStyle name="Note 3 4 6 2 3" xfId="20398"/>
    <cellStyle name="Note 3 4 6 2 3 2" xfId="42643"/>
    <cellStyle name="Note 3 4 6 2 4" xfId="42644"/>
    <cellStyle name="Note 3 4 6 3" xfId="5942"/>
    <cellStyle name="Note 3 4 6 3 2" xfId="42645"/>
    <cellStyle name="Note 3 4 6 4" xfId="11724"/>
    <cellStyle name="Note 3 4 6 4 2" xfId="42646"/>
    <cellStyle name="Note 3 4 6 5" xfId="17507"/>
    <cellStyle name="Note 3 4 6 5 2" xfId="42647"/>
    <cellStyle name="Note 3 4 6 6" xfId="42648"/>
    <cellStyle name="Note 3 4 7" xfId="5370"/>
    <cellStyle name="Note 3 4 7 2" xfId="14044"/>
    <cellStyle name="Note 3 4 7 2 2" xfId="42649"/>
    <cellStyle name="Note 3 4 7 3" xfId="19827"/>
    <cellStyle name="Note 3 4 7 3 2" xfId="42650"/>
    <cellStyle name="Note 3 4 7 4" xfId="42651"/>
    <cellStyle name="Note 3 4 8" xfId="8262"/>
    <cellStyle name="Note 3 4 8 2" xfId="42652"/>
    <cellStyle name="Note 3 4 9" xfId="3050"/>
    <cellStyle name="Note 3 4 9 2" xfId="42653"/>
    <cellStyle name="Note 3 5" xfId="745"/>
    <cellStyle name="Note 3 5 10" xfId="16940"/>
    <cellStyle name="Note 3 5 10 2" xfId="42654"/>
    <cellStyle name="Note 3 5 11" xfId="42655"/>
    <cellStyle name="Note 3 5 2" xfId="746"/>
    <cellStyle name="Note 3 5 2 2" xfId="2483"/>
    <cellStyle name="Note 3 5 2 2 2" xfId="9969"/>
    <cellStyle name="Note 3 5 2 2 2 2" xfId="15751"/>
    <cellStyle name="Note 3 5 2 2 2 2 2" xfId="42656"/>
    <cellStyle name="Note 3 5 2 2 2 3" xfId="21534"/>
    <cellStyle name="Note 3 5 2 2 2 3 2" xfId="42657"/>
    <cellStyle name="Note 3 5 2 2 2 4" xfId="42658"/>
    <cellStyle name="Note 3 5 2 2 3" xfId="7078"/>
    <cellStyle name="Note 3 5 2 2 3 2" xfId="42659"/>
    <cellStyle name="Note 3 5 2 2 4" xfId="12860"/>
    <cellStyle name="Note 3 5 2 2 4 2" xfId="42660"/>
    <cellStyle name="Note 3 5 2 2 5" xfId="18643"/>
    <cellStyle name="Note 3 5 2 2 5 2" xfId="42661"/>
    <cellStyle name="Note 3 5 2 2 6" xfId="42662"/>
    <cellStyle name="Note 3 5 2 3" xfId="5375"/>
    <cellStyle name="Note 3 5 2 3 2" xfId="14049"/>
    <cellStyle name="Note 3 5 2 3 2 2" xfId="42663"/>
    <cellStyle name="Note 3 5 2 3 3" xfId="19832"/>
    <cellStyle name="Note 3 5 2 3 3 2" xfId="42664"/>
    <cellStyle name="Note 3 5 2 3 4" xfId="42665"/>
    <cellStyle name="Note 3 5 2 4" xfId="8267"/>
    <cellStyle name="Note 3 5 2 4 2" xfId="42666"/>
    <cellStyle name="Note 3 5 2 5" xfId="4186"/>
    <cellStyle name="Note 3 5 2 5 2" xfId="42667"/>
    <cellStyle name="Note 3 5 2 6" xfId="11158"/>
    <cellStyle name="Note 3 5 2 6 2" xfId="42668"/>
    <cellStyle name="Note 3 5 2 7" xfId="16941"/>
    <cellStyle name="Note 3 5 2 7 2" xfId="42669"/>
    <cellStyle name="Note 3 5 2 8" xfId="42670"/>
    <cellStyle name="Note 3 5 3" xfId="1213"/>
    <cellStyle name="Note 3 5 3 2" xfId="2917"/>
    <cellStyle name="Note 3 5 3 2 2" xfId="10403"/>
    <cellStyle name="Note 3 5 3 2 2 2" xfId="16185"/>
    <cellStyle name="Note 3 5 3 2 2 2 2" xfId="42671"/>
    <cellStyle name="Note 3 5 3 2 2 3" xfId="21968"/>
    <cellStyle name="Note 3 5 3 2 2 3 2" xfId="42672"/>
    <cellStyle name="Note 3 5 3 2 2 4" xfId="42673"/>
    <cellStyle name="Note 3 5 3 2 3" xfId="7512"/>
    <cellStyle name="Note 3 5 3 2 3 2" xfId="42674"/>
    <cellStyle name="Note 3 5 3 2 4" xfId="13294"/>
    <cellStyle name="Note 3 5 3 2 4 2" xfId="42675"/>
    <cellStyle name="Note 3 5 3 2 5" xfId="19077"/>
    <cellStyle name="Note 3 5 3 2 5 2" xfId="42676"/>
    <cellStyle name="Note 3 5 3 2 6" xfId="42677"/>
    <cellStyle name="Note 3 5 3 3" xfId="5809"/>
    <cellStyle name="Note 3 5 3 3 2" xfId="14483"/>
    <cellStyle name="Note 3 5 3 3 2 2" xfId="42678"/>
    <cellStyle name="Note 3 5 3 3 3" xfId="20266"/>
    <cellStyle name="Note 3 5 3 3 3 2" xfId="42679"/>
    <cellStyle name="Note 3 5 3 3 4" xfId="42680"/>
    <cellStyle name="Note 3 5 3 4" xfId="8701"/>
    <cellStyle name="Note 3 5 3 4 2" xfId="42681"/>
    <cellStyle name="Note 3 5 3 5" xfId="4620"/>
    <cellStyle name="Note 3 5 3 5 2" xfId="42682"/>
    <cellStyle name="Note 3 5 3 6" xfId="11592"/>
    <cellStyle name="Note 3 5 3 6 2" xfId="42683"/>
    <cellStyle name="Note 3 5 3 7" xfId="17375"/>
    <cellStyle name="Note 3 5 3 7 2" xfId="42684"/>
    <cellStyle name="Note 3 5 3 8" xfId="42685"/>
    <cellStyle name="Note 3 5 4" xfId="2482"/>
    <cellStyle name="Note 3 5 4 2" xfId="7077"/>
    <cellStyle name="Note 3 5 4 2 2" xfId="15750"/>
    <cellStyle name="Note 3 5 4 2 2 2" xfId="42686"/>
    <cellStyle name="Note 3 5 4 2 3" xfId="21533"/>
    <cellStyle name="Note 3 5 4 2 3 2" xfId="42687"/>
    <cellStyle name="Note 3 5 4 2 4" xfId="42688"/>
    <cellStyle name="Note 3 5 4 3" xfId="9968"/>
    <cellStyle name="Note 3 5 4 3 2" xfId="42689"/>
    <cellStyle name="Note 3 5 4 4" xfId="4185"/>
    <cellStyle name="Note 3 5 4 4 2" xfId="42690"/>
    <cellStyle name="Note 3 5 4 5" xfId="12859"/>
    <cellStyle name="Note 3 5 4 5 2" xfId="42691"/>
    <cellStyle name="Note 3 5 4 6" xfId="18642"/>
    <cellStyle name="Note 3 5 4 6 2" xfId="42692"/>
    <cellStyle name="Note 3 5 4 7" xfId="42693"/>
    <cellStyle name="Note 3 5 5" xfId="1725"/>
    <cellStyle name="Note 3 5 5 2" xfId="9211"/>
    <cellStyle name="Note 3 5 5 2 2" xfId="14993"/>
    <cellStyle name="Note 3 5 5 2 2 2" xfId="42694"/>
    <cellStyle name="Note 3 5 5 2 3" xfId="20776"/>
    <cellStyle name="Note 3 5 5 2 3 2" xfId="42695"/>
    <cellStyle name="Note 3 5 5 2 4" xfId="42696"/>
    <cellStyle name="Note 3 5 5 3" xfId="6320"/>
    <cellStyle name="Note 3 5 5 3 2" xfId="42697"/>
    <cellStyle name="Note 3 5 5 4" xfId="12102"/>
    <cellStyle name="Note 3 5 5 4 2" xfId="42698"/>
    <cellStyle name="Note 3 5 5 5" xfId="17885"/>
    <cellStyle name="Note 3 5 5 5 2" xfId="42699"/>
    <cellStyle name="Note 3 5 5 6" xfId="42700"/>
    <cellStyle name="Note 3 5 6" xfId="5374"/>
    <cellStyle name="Note 3 5 6 2" xfId="14048"/>
    <cellStyle name="Note 3 5 6 2 2" xfId="42701"/>
    <cellStyle name="Note 3 5 6 3" xfId="19831"/>
    <cellStyle name="Note 3 5 6 3 2" xfId="42702"/>
    <cellStyle name="Note 3 5 6 4" xfId="42703"/>
    <cellStyle name="Note 3 5 7" xfId="8266"/>
    <cellStyle name="Note 3 5 7 2" xfId="42704"/>
    <cellStyle name="Note 3 5 8" xfId="3428"/>
    <cellStyle name="Note 3 5 8 2" xfId="42705"/>
    <cellStyle name="Note 3 5 9" xfId="11157"/>
    <cellStyle name="Note 3 5 9 2" xfId="42706"/>
    <cellStyle name="Note 3 6" xfId="747"/>
    <cellStyle name="Note 3 6 10" xfId="16942"/>
    <cellStyle name="Note 3 6 10 2" xfId="42707"/>
    <cellStyle name="Note 3 6 11" xfId="42708"/>
    <cellStyle name="Note 3 6 2" xfId="748"/>
    <cellStyle name="Note 3 6 2 2" xfId="2485"/>
    <cellStyle name="Note 3 6 2 2 2" xfId="9971"/>
    <cellStyle name="Note 3 6 2 2 2 2" xfId="15753"/>
    <cellStyle name="Note 3 6 2 2 2 2 2" xfId="42709"/>
    <cellStyle name="Note 3 6 2 2 2 3" xfId="21536"/>
    <cellStyle name="Note 3 6 2 2 2 3 2" xfId="42710"/>
    <cellStyle name="Note 3 6 2 2 2 4" xfId="42711"/>
    <cellStyle name="Note 3 6 2 2 3" xfId="7080"/>
    <cellStyle name="Note 3 6 2 2 3 2" xfId="42712"/>
    <cellStyle name="Note 3 6 2 2 4" xfId="12862"/>
    <cellStyle name="Note 3 6 2 2 4 2" xfId="42713"/>
    <cellStyle name="Note 3 6 2 2 5" xfId="18645"/>
    <cellStyle name="Note 3 6 2 2 5 2" xfId="42714"/>
    <cellStyle name="Note 3 6 2 2 6" xfId="42715"/>
    <cellStyle name="Note 3 6 2 3" xfId="5377"/>
    <cellStyle name="Note 3 6 2 3 2" xfId="14051"/>
    <cellStyle name="Note 3 6 2 3 2 2" xfId="42716"/>
    <cellStyle name="Note 3 6 2 3 3" xfId="19834"/>
    <cellStyle name="Note 3 6 2 3 3 2" xfId="42717"/>
    <cellStyle name="Note 3 6 2 3 4" xfId="42718"/>
    <cellStyle name="Note 3 6 2 4" xfId="8269"/>
    <cellStyle name="Note 3 6 2 4 2" xfId="42719"/>
    <cellStyle name="Note 3 6 2 5" xfId="4188"/>
    <cellStyle name="Note 3 6 2 5 2" xfId="42720"/>
    <cellStyle name="Note 3 6 2 6" xfId="11160"/>
    <cellStyle name="Note 3 6 2 6 2" xfId="42721"/>
    <cellStyle name="Note 3 6 2 7" xfId="16943"/>
    <cellStyle name="Note 3 6 2 7 2" xfId="42722"/>
    <cellStyle name="Note 3 6 2 8" xfId="42723"/>
    <cellStyle name="Note 3 6 3" xfId="1214"/>
    <cellStyle name="Note 3 6 3 2" xfId="2918"/>
    <cellStyle name="Note 3 6 3 2 2" xfId="10404"/>
    <cellStyle name="Note 3 6 3 2 2 2" xfId="16186"/>
    <cellStyle name="Note 3 6 3 2 2 2 2" xfId="42724"/>
    <cellStyle name="Note 3 6 3 2 2 3" xfId="21969"/>
    <cellStyle name="Note 3 6 3 2 2 3 2" xfId="42725"/>
    <cellStyle name="Note 3 6 3 2 2 4" xfId="42726"/>
    <cellStyle name="Note 3 6 3 2 3" xfId="7513"/>
    <cellStyle name="Note 3 6 3 2 3 2" xfId="42727"/>
    <cellStyle name="Note 3 6 3 2 4" xfId="13295"/>
    <cellStyle name="Note 3 6 3 2 4 2" xfId="42728"/>
    <cellStyle name="Note 3 6 3 2 5" xfId="19078"/>
    <cellStyle name="Note 3 6 3 2 5 2" xfId="42729"/>
    <cellStyle name="Note 3 6 3 2 6" xfId="42730"/>
    <cellStyle name="Note 3 6 3 3" xfId="5810"/>
    <cellStyle name="Note 3 6 3 3 2" xfId="14484"/>
    <cellStyle name="Note 3 6 3 3 2 2" xfId="42731"/>
    <cellStyle name="Note 3 6 3 3 3" xfId="20267"/>
    <cellStyle name="Note 3 6 3 3 3 2" xfId="42732"/>
    <cellStyle name="Note 3 6 3 3 4" xfId="42733"/>
    <cellStyle name="Note 3 6 3 4" xfId="8702"/>
    <cellStyle name="Note 3 6 3 4 2" xfId="42734"/>
    <cellStyle name="Note 3 6 3 5" xfId="4621"/>
    <cellStyle name="Note 3 6 3 5 2" xfId="42735"/>
    <cellStyle name="Note 3 6 3 6" xfId="11593"/>
    <cellStyle name="Note 3 6 3 6 2" xfId="42736"/>
    <cellStyle name="Note 3 6 3 7" xfId="17376"/>
    <cellStyle name="Note 3 6 3 7 2" xfId="42737"/>
    <cellStyle name="Note 3 6 3 8" xfId="42738"/>
    <cellStyle name="Note 3 6 4" xfId="2484"/>
    <cellStyle name="Note 3 6 4 2" xfId="7079"/>
    <cellStyle name="Note 3 6 4 2 2" xfId="15752"/>
    <cellStyle name="Note 3 6 4 2 2 2" xfId="42739"/>
    <cellStyle name="Note 3 6 4 2 3" xfId="21535"/>
    <cellStyle name="Note 3 6 4 2 3 2" xfId="42740"/>
    <cellStyle name="Note 3 6 4 2 4" xfId="42741"/>
    <cellStyle name="Note 3 6 4 3" xfId="9970"/>
    <cellStyle name="Note 3 6 4 3 2" xfId="42742"/>
    <cellStyle name="Note 3 6 4 4" xfId="4187"/>
    <cellStyle name="Note 3 6 4 4 2" xfId="42743"/>
    <cellStyle name="Note 3 6 4 5" xfId="12861"/>
    <cellStyle name="Note 3 6 4 5 2" xfId="42744"/>
    <cellStyle name="Note 3 6 4 6" xfId="18644"/>
    <cellStyle name="Note 3 6 4 6 2" xfId="42745"/>
    <cellStyle name="Note 3 6 4 7" xfId="42746"/>
    <cellStyle name="Note 3 6 5" xfId="1726"/>
    <cellStyle name="Note 3 6 5 2" xfId="9212"/>
    <cellStyle name="Note 3 6 5 2 2" xfId="14994"/>
    <cellStyle name="Note 3 6 5 2 2 2" xfId="42747"/>
    <cellStyle name="Note 3 6 5 2 3" xfId="20777"/>
    <cellStyle name="Note 3 6 5 2 3 2" xfId="42748"/>
    <cellStyle name="Note 3 6 5 2 4" xfId="42749"/>
    <cellStyle name="Note 3 6 5 3" xfId="6321"/>
    <cellStyle name="Note 3 6 5 3 2" xfId="42750"/>
    <cellStyle name="Note 3 6 5 4" xfId="12103"/>
    <cellStyle name="Note 3 6 5 4 2" xfId="42751"/>
    <cellStyle name="Note 3 6 5 5" xfId="17886"/>
    <cellStyle name="Note 3 6 5 5 2" xfId="42752"/>
    <cellStyle name="Note 3 6 5 6" xfId="42753"/>
    <cellStyle name="Note 3 6 6" xfId="5376"/>
    <cellStyle name="Note 3 6 6 2" xfId="14050"/>
    <cellStyle name="Note 3 6 6 2 2" xfId="42754"/>
    <cellStyle name="Note 3 6 6 3" xfId="19833"/>
    <cellStyle name="Note 3 6 6 3 2" xfId="42755"/>
    <cellStyle name="Note 3 6 6 4" xfId="42756"/>
    <cellStyle name="Note 3 6 7" xfId="8268"/>
    <cellStyle name="Note 3 6 7 2" xfId="42757"/>
    <cellStyle name="Note 3 6 8" xfId="3429"/>
    <cellStyle name="Note 3 6 8 2" xfId="42758"/>
    <cellStyle name="Note 3 6 9" xfId="11159"/>
    <cellStyle name="Note 3 6 9 2" xfId="42759"/>
    <cellStyle name="Note 3 7" xfId="749"/>
    <cellStyle name="Note 3 7 2" xfId="2486"/>
    <cellStyle name="Note 3 7 2 2" xfId="7081"/>
    <cellStyle name="Note 3 7 2 2 2" xfId="15754"/>
    <cellStyle name="Note 3 7 2 2 2 2" xfId="42760"/>
    <cellStyle name="Note 3 7 2 2 3" xfId="21537"/>
    <cellStyle name="Note 3 7 2 2 3 2" xfId="42761"/>
    <cellStyle name="Note 3 7 2 2 4" xfId="42762"/>
    <cellStyle name="Note 3 7 2 3" xfId="9972"/>
    <cellStyle name="Note 3 7 2 3 2" xfId="42763"/>
    <cellStyle name="Note 3 7 2 4" xfId="4189"/>
    <cellStyle name="Note 3 7 2 4 2" xfId="42764"/>
    <cellStyle name="Note 3 7 2 5" xfId="12863"/>
    <cellStyle name="Note 3 7 2 5 2" xfId="42765"/>
    <cellStyle name="Note 3 7 2 6" xfId="18646"/>
    <cellStyle name="Note 3 7 2 6 2" xfId="42766"/>
    <cellStyle name="Note 3 7 2 7" xfId="42767"/>
    <cellStyle name="Note 3 7 3" xfId="1707"/>
    <cellStyle name="Note 3 7 3 2" xfId="9193"/>
    <cellStyle name="Note 3 7 3 2 2" xfId="14975"/>
    <cellStyle name="Note 3 7 3 2 2 2" xfId="42768"/>
    <cellStyle name="Note 3 7 3 2 3" xfId="20758"/>
    <cellStyle name="Note 3 7 3 2 3 2" xfId="42769"/>
    <cellStyle name="Note 3 7 3 2 4" xfId="42770"/>
    <cellStyle name="Note 3 7 3 3" xfId="6302"/>
    <cellStyle name="Note 3 7 3 3 2" xfId="42771"/>
    <cellStyle name="Note 3 7 3 4" xfId="12084"/>
    <cellStyle name="Note 3 7 3 4 2" xfId="42772"/>
    <cellStyle name="Note 3 7 3 5" xfId="17867"/>
    <cellStyle name="Note 3 7 3 5 2" xfId="42773"/>
    <cellStyle name="Note 3 7 3 6" xfId="42774"/>
    <cellStyle name="Note 3 7 4" xfId="5378"/>
    <cellStyle name="Note 3 7 4 2" xfId="14052"/>
    <cellStyle name="Note 3 7 4 2 2" xfId="42775"/>
    <cellStyle name="Note 3 7 4 3" xfId="19835"/>
    <cellStyle name="Note 3 7 4 3 2" xfId="42776"/>
    <cellStyle name="Note 3 7 4 4" xfId="42777"/>
    <cellStyle name="Note 3 7 5" xfId="8270"/>
    <cellStyle name="Note 3 7 5 2" xfId="42778"/>
    <cellStyle name="Note 3 7 6" xfId="3410"/>
    <cellStyle name="Note 3 7 6 2" xfId="42779"/>
    <cellStyle name="Note 3 7 7" xfId="11161"/>
    <cellStyle name="Note 3 7 7 2" xfId="42780"/>
    <cellStyle name="Note 3 7 8" xfId="16944"/>
    <cellStyle name="Note 3 7 8 2" xfId="42781"/>
    <cellStyle name="Note 3 7 9" xfId="42782"/>
    <cellStyle name="Note 3 8" xfId="857"/>
    <cellStyle name="Note 3 8 2" xfId="2563"/>
    <cellStyle name="Note 3 8 2 2" xfId="10049"/>
    <cellStyle name="Note 3 8 2 2 2" xfId="15831"/>
    <cellStyle name="Note 3 8 2 2 2 2" xfId="42783"/>
    <cellStyle name="Note 3 8 2 2 3" xfId="21614"/>
    <cellStyle name="Note 3 8 2 2 3 2" xfId="42784"/>
    <cellStyle name="Note 3 8 2 2 4" xfId="42785"/>
    <cellStyle name="Note 3 8 2 3" xfId="7158"/>
    <cellStyle name="Note 3 8 2 3 2" xfId="42786"/>
    <cellStyle name="Note 3 8 2 4" xfId="12940"/>
    <cellStyle name="Note 3 8 2 4 2" xfId="42787"/>
    <cellStyle name="Note 3 8 2 5" xfId="18723"/>
    <cellStyle name="Note 3 8 2 5 2" xfId="42788"/>
    <cellStyle name="Note 3 8 2 6" xfId="42789"/>
    <cellStyle name="Note 3 8 3" xfId="5455"/>
    <cellStyle name="Note 3 8 3 2" xfId="14129"/>
    <cellStyle name="Note 3 8 3 2 2" xfId="42790"/>
    <cellStyle name="Note 3 8 3 3" xfId="19912"/>
    <cellStyle name="Note 3 8 3 3 2" xfId="42791"/>
    <cellStyle name="Note 3 8 3 4" xfId="42792"/>
    <cellStyle name="Note 3 8 4" xfId="8347"/>
    <cellStyle name="Note 3 8 4 2" xfId="42793"/>
    <cellStyle name="Note 3 8 5" xfId="4266"/>
    <cellStyle name="Note 3 8 5 2" xfId="42794"/>
    <cellStyle name="Note 3 8 6" xfId="11238"/>
    <cellStyle name="Note 3 8 6 2" xfId="42795"/>
    <cellStyle name="Note 3 8 7" xfId="17021"/>
    <cellStyle name="Note 3 8 7 2" xfId="42796"/>
    <cellStyle name="Note 3 8 8" xfId="42797"/>
    <cellStyle name="Note 3 9" xfId="2447"/>
    <cellStyle name="Note 3 9 2" xfId="7042"/>
    <cellStyle name="Note 3 9 2 2" xfId="15715"/>
    <cellStyle name="Note 3 9 2 2 2" xfId="42798"/>
    <cellStyle name="Note 3 9 2 3" xfId="21498"/>
    <cellStyle name="Note 3 9 2 3 2" xfId="42799"/>
    <cellStyle name="Note 3 9 2 4" xfId="42800"/>
    <cellStyle name="Note 3 9 3" xfId="9933"/>
    <cellStyle name="Note 3 9 3 2" xfId="42801"/>
    <cellStyle name="Note 3 9 4" xfId="4150"/>
    <cellStyle name="Note 3 9 4 2" xfId="42802"/>
    <cellStyle name="Note 3 9 5" xfId="12824"/>
    <cellStyle name="Note 3 9 5 2" xfId="42803"/>
    <cellStyle name="Note 3 9 6" xfId="18607"/>
    <cellStyle name="Note 3 9 6 2" xfId="42804"/>
    <cellStyle name="Note 3 9 7" xfId="42805"/>
    <cellStyle name="Note 4" xfId="837"/>
    <cellStyle name="Note 4 2" xfId="2544"/>
    <cellStyle name="Note 4 2 2" xfId="10030"/>
    <cellStyle name="Note 4 2 2 2" xfId="15812"/>
    <cellStyle name="Note 4 2 2 2 2" xfId="42806"/>
    <cellStyle name="Note 4 2 2 3" xfId="21595"/>
    <cellStyle name="Note 4 2 2 3 2" xfId="42807"/>
    <cellStyle name="Note 4 2 2 4" xfId="42808"/>
    <cellStyle name="Note 4 2 3" xfId="7139"/>
    <cellStyle name="Note 4 2 3 2" xfId="42809"/>
    <cellStyle name="Note 4 2 4" xfId="12921"/>
    <cellStyle name="Note 4 2 4 2" xfId="42810"/>
    <cellStyle name="Note 4 2 5" xfId="18704"/>
    <cellStyle name="Note 4 2 5 2" xfId="42811"/>
    <cellStyle name="Note 4 2 6" xfId="42812"/>
    <cellStyle name="Note 4 3" xfId="5436"/>
    <cellStyle name="Note 4 3 2" xfId="14110"/>
    <cellStyle name="Note 4 3 2 2" xfId="42813"/>
    <cellStyle name="Note 4 3 3" xfId="19893"/>
    <cellStyle name="Note 4 3 3 2" xfId="42814"/>
    <cellStyle name="Note 4 3 4" xfId="42815"/>
    <cellStyle name="Note 4 4" xfId="8328"/>
    <cellStyle name="Note 4 4 2" xfId="42816"/>
    <cellStyle name="Note 4 5" xfId="4247"/>
    <cellStyle name="Note 4 5 2" xfId="42817"/>
    <cellStyle name="Note 4 6" xfId="11219"/>
    <cellStyle name="Note 4 6 2" xfId="42818"/>
    <cellStyle name="Note 4 7" xfId="17002"/>
    <cellStyle name="Note 4 7 2" xfId="42819"/>
    <cellStyle name="Note 4 8" xfId="42820"/>
    <cellStyle name="Output" xfId="804" builtinId="21" customBuiltin="1"/>
    <cellStyle name="Percent" xfId="794" builtinId="5"/>
    <cellStyle name="Percent 2" xfId="4"/>
    <cellStyle name="Percent 3" xfId="11"/>
    <cellStyle name="Percent 3 10" xfId="1749"/>
    <cellStyle name="Percent 3 10 2" xfId="6344"/>
    <cellStyle name="Percent 3 10 2 2" xfId="15017"/>
    <cellStyle name="Percent 3 10 2 2 2" xfId="42821"/>
    <cellStyle name="Percent 3 10 2 3" xfId="20800"/>
    <cellStyle name="Percent 3 10 2 3 2" xfId="42822"/>
    <cellStyle name="Percent 3 10 2 4" xfId="42823"/>
    <cellStyle name="Percent 3 10 3" xfId="9235"/>
    <cellStyle name="Percent 3 10 3 2" xfId="42824"/>
    <cellStyle name="Percent 3 10 4" xfId="3452"/>
    <cellStyle name="Percent 3 10 4 2" xfId="42825"/>
    <cellStyle name="Percent 3 10 5" xfId="12126"/>
    <cellStyle name="Percent 3 10 5 2" xfId="42826"/>
    <cellStyle name="Percent 3 10 6" xfId="17909"/>
    <cellStyle name="Percent 3 10 6 2" xfId="42827"/>
    <cellStyle name="Percent 3 10 7" xfId="42828"/>
    <cellStyle name="Percent 3 11" xfId="1281"/>
    <cellStyle name="Percent 3 11 2" xfId="8767"/>
    <cellStyle name="Percent 3 11 2 2" xfId="14549"/>
    <cellStyle name="Percent 3 11 2 2 2" xfId="42829"/>
    <cellStyle name="Percent 3 11 2 3" xfId="20332"/>
    <cellStyle name="Percent 3 11 2 3 2" xfId="42830"/>
    <cellStyle name="Percent 3 11 2 4" xfId="42831"/>
    <cellStyle name="Percent 3 11 3" xfId="5876"/>
    <cellStyle name="Percent 3 11 3 2" xfId="42832"/>
    <cellStyle name="Percent 3 11 4" xfId="11658"/>
    <cellStyle name="Percent 3 11 4 2" xfId="42833"/>
    <cellStyle name="Percent 3 11 5" xfId="17441"/>
    <cellStyle name="Percent 3 11 5 2" xfId="42834"/>
    <cellStyle name="Percent 3 11 6" xfId="42835"/>
    <cellStyle name="Percent 3 12" xfId="4641"/>
    <cellStyle name="Percent 3 12 2" xfId="13315"/>
    <cellStyle name="Percent 3 12 2 2" xfId="42836"/>
    <cellStyle name="Percent 3 12 3" xfId="19098"/>
    <cellStyle name="Percent 3 12 3 2" xfId="42837"/>
    <cellStyle name="Percent 3 12 4" xfId="42838"/>
    <cellStyle name="Percent 3 13" xfId="7533"/>
    <cellStyle name="Percent 3 13 2" xfId="42839"/>
    <cellStyle name="Percent 3 14" xfId="2984"/>
    <cellStyle name="Percent 3 14 2" xfId="42840"/>
    <cellStyle name="Percent 3 15" xfId="10424"/>
    <cellStyle name="Percent 3 15 2" xfId="42841"/>
    <cellStyle name="Percent 3 16" xfId="16207"/>
    <cellStyle name="Percent 3 16 2" xfId="42842"/>
    <cellStyle name="Percent 3 17" xfId="42843"/>
    <cellStyle name="Percent 3 2" xfId="750"/>
    <cellStyle name="Percent 3 2 10" xfId="5379"/>
    <cellStyle name="Percent 3 2 10 2" xfId="14053"/>
    <cellStyle name="Percent 3 2 10 2 2" xfId="42844"/>
    <cellStyle name="Percent 3 2 10 3" xfId="19836"/>
    <cellStyle name="Percent 3 2 10 3 2" xfId="42845"/>
    <cellStyle name="Percent 3 2 10 4" xfId="42846"/>
    <cellStyle name="Percent 3 2 11" xfId="8271"/>
    <cellStyle name="Percent 3 2 11 2" xfId="42847"/>
    <cellStyle name="Percent 3 2 12" xfId="3054"/>
    <cellStyle name="Percent 3 2 12 2" xfId="42848"/>
    <cellStyle name="Percent 3 2 13" xfId="11162"/>
    <cellStyle name="Percent 3 2 13 2" xfId="42849"/>
    <cellStyle name="Percent 3 2 14" xfId="16945"/>
    <cellStyle name="Percent 3 2 14 2" xfId="42850"/>
    <cellStyle name="Percent 3 2 15" xfId="42851"/>
    <cellStyle name="Percent 3 2 2" xfId="751"/>
    <cellStyle name="Percent 3 2 2 10" xfId="8272"/>
    <cellStyle name="Percent 3 2 2 10 2" xfId="42852"/>
    <cellStyle name="Percent 3 2 2 11" xfId="3055"/>
    <cellStyle name="Percent 3 2 2 11 2" xfId="42853"/>
    <cellStyle name="Percent 3 2 2 12" xfId="11163"/>
    <cellStyle name="Percent 3 2 2 12 2" xfId="42854"/>
    <cellStyle name="Percent 3 2 2 13" xfId="16946"/>
    <cellStyle name="Percent 3 2 2 13 2" xfId="42855"/>
    <cellStyle name="Percent 3 2 2 14" xfId="42856"/>
    <cellStyle name="Percent 3 2 2 2" xfId="752"/>
    <cellStyle name="Percent 3 2 2 2 10" xfId="11164"/>
    <cellStyle name="Percent 3 2 2 2 10 2" xfId="42857"/>
    <cellStyle name="Percent 3 2 2 2 11" xfId="16947"/>
    <cellStyle name="Percent 3 2 2 2 11 2" xfId="42858"/>
    <cellStyle name="Percent 3 2 2 2 12" xfId="42859"/>
    <cellStyle name="Percent 3 2 2 2 2" xfId="753"/>
    <cellStyle name="Percent 3 2 2 2 2 10" xfId="16948"/>
    <cellStyle name="Percent 3 2 2 2 2 10 2" xfId="42860"/>
    <cellStyle name="Percent 3 2 2 2 2 11" xfId="42861"/>
    <cellStyle name="Percent 3 2 2 2 2 2" xfId="754"/>
    <cellStyle name="Percent 3 2 2 2 2 2 2" xfId="2491"/>
    <cellStyle name="Percent 3 2 2 2 2 2 2 2" xfId="9977"/>
    <cellStyle name="Percent 3 2 2 2 2 2 2 2 2" xfId="15759"/>
    <cellStyle name="Percent 3 2 2 2 2 2 2 2 2 2" xfId="42862"/>
    <cellStyle name="Percent 3 2 2 2 2 2 2 2 3" xfId="21542"/>
    <cellStyle name="Percent 3 2 2 2 2 2 2 2 3 2" xfId="42863"/>
    <cellStyle name="Percent 3 2 2 2 2 2 2 2 4" xfId="42864"/>
    <cellStyle name="Percent 3 2 2 2 2 2 2 3" xfId="7086"/>
    <cellStyle name="Percent 3 2 2 2 2 2 2 3 2" xfId="42865"/>
    <cellStyle name="Percent 3 2 2 2 2 2 2 4" xfId="12868"/>
    <cellStyle name="Percent 3 2 2 2 2 2 2 4 2" xfId="42866"/>
    <cellStyle name="Percent 3 2 2 2 2 2 2 5" xfId="18651"/>
    <cellStyle name="Percent 3 2 2 2 2 2 2 5 2" xfId="42867"/>
    <cellStyle name="Percent 3 2 2 2 2 2 2 6" xfId="42868"/>
    <cellStyle name="Percent 3 2 2 2 2 2 3" xfId="5383"/>
    <cellStyle name="Percent 3 2 2 2 2 2 3 2" xfId="14057"/>
    <cellStyle name="Percent 3 2 2 2 2 2 3 2 2" xfId="42869"/>
    <cellStyle name="Percent 3 2 2 2 2 2 3 3" xfId="19840"/>
    <cellStyle name="Percent 3 2 2 2 2 2 3 3 2" xfId="42870"/>
    <cellStyle name="Percent 3 2 2 2 2 2 3 4" xfId="42871"/>
    <cellStyle name="Percent 3 2 2 2 2 2 4" xfId="8275"/>
    <cellStyle name="Percent 3 2 2 2 2 2 4 2" xfId="42872"/>
    <cellStyle name="Percent 3 2 2 2 2 2 5" xfId="4194"/>
    <cellStyle name="Percent 3 2 2 2 2 2 5 2" xfId="42873"/>
    <cellStyle name="Percent 3 2 2 2 2 2 6" xfId="11166"/>
    <cellStyle name="Percent 3 2 2 2 2 2 6 2" xfId="42874"/>
    <cellStyle name="Percent 3 2 2 2 2 2 7" xfId="16949"/>
    <cellStyle name="Percent 3 2 2 2 2 2 7 2" xfId="42875"/>
    <cellStyle name="Percent 3 2 2 2 2 2 8" xfId="42876"/>
    <cellStyle name="Percent 3 2 2 2 2 3" xfId="1216"/>
    <cellStyle name="Percent 3 2 2 2 2 3 2" xfId="2920"/>
    <cellStyle name="Percent 3 2 2 2 2 3 2 2" xfId="10406"/>
    <cellStyle name="Percent 3 2 2 2 2 3 2 2 2" xfId="16188"/>
    <cellStyle name="Percent 3 2 2 2 2 3 2 2 2 2" xfId="42877"/>
    <cellStyle name="Percent 3 2 2 2 2 3 2 2 3" xfId="21971"/>
    <cellStyle name="Percent 3 2 2 2 2 3 2 2 3 2" xfId="42878"/>
    <cellStyle name="Percent 3 2 2 2 2 3 2 2 4" xfId="42879"/>
    <cellStyle name="Percent 3 2 2 2 2 3 2 3" xfId="7515"/>
    <cellStyle name="Percent 3 2 2 2 2 3 2 3 2" xfId="42880"/>
    <cellStyle name="Percent 3 2 2 2 2 3 2 4" xfId="13297"/>
    <cellStyle name="Percent 3 2 2 2 2 3 2 4 2" xfId="42881"/>
    <cellStyle name="Percent 3 2 2 2 2 3 2 5" xfId="19080"/>
    <cellStyle name="Percent 3 2 2 2 2 3 2 5 2" xfId="42882"/>
    <cellStyle name="Percent 3 2 2 2 2 3 2 6" xfId="42883"/>
    <cellStyle name="Percent 3 2 2 2 2 3 3" xfId="5812"/>
    <cellStyle name="Percent 3 2 2 2 2 3 3 2" xfId="14486"/>
    <cellStyle name="Percent 3 2 2 2 2 3 3 2 2" xfId="42884"/>
    <cellStyle name="Percent 3 2 2 2 2 3 3 3" xfId="20269"/>
    <cellStyle name="Percent 3 2 2 2 2 3 3 3 2" xfId="42885"/>
    <cellStyle name="Percent 3 2 2 2 2 3 3 4" xfId="42886"/>
    <cellStyle name="Percent 3 2 2 2 2 3 4" xfId="8704"/>
    <cellStyle name="Percent 3 2 2 2 2 3 4 2" xfId="42887"/>
    <cellStyle name="Percent 3 2 2 2 2 3 5" xfId="4623"/>
    <cellStyle name="Percent 3 2 2 2 2 3 5 2" xfId="42888"/>
    <cellStyle name="Percent 3 2 2 2 2 3 6" xfId="11595"/>
    <cellStyle name="Percent 3 2 2 2 2 3 6 2" xfId="42889"/>
    <cellStyle name="Percent 3 2 2 2 2 3 7" xfId="17378"/>
    <cellStyle name="Percent 3 2 2 2 2 3 7 2" xfId="42890"/>
    <cellStyle name="Percent 3 2 2 2 2 3 8" xfId="42891"/>
    <cellStyle name="Percent 3 2 2 2 2 4" xfId="2490"/>
    <cellStyle name="Percent 3 2 2 2 2 4 2" xfId="7085"/>
    <cellStyle name="Percent 3 2 2 2 2 4 2 2" xfId="15758"/>
    <cellStyle name="Percent 3 2 2 2 2 4 2 2 2" xfId="42892"/>
    <cellStyle name="Percent 3 2 2 2 2 4 2 3" xfId="21541"/>
    <cellStyle name="Percent 3 2 2 2 2 4 2 3 2" xfId="42893"/>
    <cellStyle name="Percent 3 2 2 2 2 4 2 4" xfId="42894"/>
    <cellStyle name="Percent 3 2 2 2 2 4 3" xfId="9976"/>
    <cellStyle name="Percent 3 2 2 2 2 4 3 2" xfId="42895"/>
    <cellStyle name="Percent 3 2 2 2 2 4 4" xfId="4193"/>
    <cellStyle name="Percent 3 2 2 2 2 4 4 2" xfId="42896"/>
    <cellStyle name="Percent 3 2 2 2 2 4 5" xfId="12867"/>
    <cellStyle name="Percent 3 2 2 2 2 4 5 2" xfId="42897"/>
    <cellStyle name="Percent 3 2 2 2 2 4 6" xfId="18650"/>
    <cellStyle name="Percent 3 2 2 2 2 4 6 2" xfId="42898"/>
    <cellStyle name="Percent 3 2 2 2 2 4 7" xfId="42899"/>
    <cellStyle name="Percent 3 2 2 2 2 5" xfId="1730"/>
    <cellStyle name="Percent 3 2 2 2 2 5 2" xfId="9216"/>
    <cellStyle name="Percent 3 2 2 2 2 5 2 2" xfId="14998"/>
    <cellStyle name="Percent 3 2 2 2 2 5 2 2 2" xfId="42900"/>
    <cellStyle name="Percent 3 2 2 2 2 5 2 3" xfId="20781"/>
    <cellStyle name="Percent 3 2 2 2 2 5 2 3 2" xfId="42901"/>
    <cellStyle name="Percent 3 2 2 2 2 5 2 4" xfId="42902"/>
    <cellStyle name="Percent 3 2 2 2 2 5 3" xfId="6325"/>
    <cellStyle name="Percent 3 2 2 2 2 5 3 2" xfId="42903"/>
    <cellStyle name="Percent 3 2 2 2 2 5 4" xfId="12107"/>
    <cellStyle name="Percent 3 2 2 2 2 5 4 2" xfId="42904"/>
    <cellStyle name="Percent 3 2 2 2 2 5 5" xfId="17890"/>
    <cellStyle name="Percent 3 2 2 2 2 5 5 2" xfId="42905"/>
    <cellStyle name="Percent 3 2 2 2 2 5 6" xfId="42906"/>
    <cellStyle name="Percent 3 2 2 2 2 6" xfId="5382"/>
    <cellStyle name="Percent 3 2 2 2 2 6 2" xfId="14056"/>
    <cellStyle name="Percent 3 2 2 2 2 6 2 2" xfId="42907"/>
    <cellStyle name="Percent 3 2 2 2 2 6 3" xfId="19839"/>
    <cellStyle name="Percent 3 2 2 2 2 6 3 2" xfId="42908"/>
    <cellStyle name="Percent 3 2 2 2 2 6 4" xfId="42909"/>
    <cellStyle name="Percent 3 2 2 2 2 7" xfId="8274"/>
    <cellStyle name="Percent 3 2 2 2 2 7 2" xfId="42910"/>
    <cellStyle name="Percent 3 2 2 2 2 8" xfId="3433"/>
    <cellStyle name="Percent 3 2 2 2 2 8 2" xfId="42911"/>
    <cellStyle name="Percent 3 2 2 2 2 9" xfId="11165"/>
    <cellStyle name="Percent 3 2 2 2 2 9 2" xfId="42912"/>
    <cellStyle name="Percent 3 2 2 2 3" xfId="755"/>
    <cellStyle name="Percent 3 2 2 2 3 2" xfId="2492"/>
    <cellStyle name="Percent 3 2 2 2 3 2 2" xfId="9978"/>
    <cellStyle name="Percent 3 2 2 2 3 2 2 2" xfId="15760"/>
    <cellStyle name="Percent 3 2 2 2 3 2 2 2 2" xfId="42913"/>
    <cellStyle name="Percent 3 2 2 2 3 2 2 3" xfId="21543"/>
    <cellStyle name="Percent 3 2 2 2 3 2 2 3 2" xfId="42914"/>
    <cellStyle name="Percent 3 2 2 2 3 2 2 4" xfId="42915"/>
    <cellStyle name="Percent 3 2 2 2 3 2 3" xfId="7087"/>
    <cellStyle name="Percent 3 2 2 2 3 2 3 2" xfId="42916"/>
    <cellStyle name="Percent 3 2 2 2 3 2 4" xfId="12869"/>
    <cellStyle name="Percent 3 2 2 2 3 2 4 2" xfId="42917"/>
    <cellStyle name="Percent 3 2 2 2 3 2 5" xfId="18652"/>
    <cellStyle name="Percent 3 2 2 2 3 2 5 2" xfId="42918"/>
    <cellStyle name="Percent 3 2 2 2 3 2 6" xfId="42919"/>
    <cellStyle name="Percent 3 2 2 2 3 3" xfId="5384"/>
    <cellStyle name="Percent 3 2 2 2 3 3 2" xfId="14058"/>
    <cellStyle name="Percent 3 2 2 2 3 3 2 2" xfId="42920"/>
    <cellStyle name="Percent 3 2 2 2 3 3 3" xfId="19841"/>
    <cellStyle name="Percent 3 2 2 2 3 3 3 2" xfId="42921"/>
    <cellStyle name="Percent 3 2 2 2 3 3 4" xfId="42922"/>
    <cellStyle name="Percent 3 2 2 2 3 4" xfId="8276"/>
    <cellStyle name="Percent 3 2 2 2 3 4 2" xfId="42923"/>
    <cellStyle name="Percent 3 2 2 2 3 5" xfId="4195"/>
    <cellStyle name="Percent 3 2 2 2 3 5 2" xfId="42924"/>
    <cellStyle name="Percent 3 2 2 2 3 6" xfId="11167"/>
    <cellStyle name="Percent 3 2 2 2 3 6 2" xfId="42925"/>
    <cellStyle name="Percent 3 2 2 2 3 7" xfId="16950"/>
    <cellStyle name="Percent 3 2 2 2 3 7 2" xfId="42926"/>
    <cellStyle name="Percent 3 2 2 2 3 8" xfId="42927"/>
    <cellStyle name="Percent 3 2 2 2 4" xfId="1215"/>
    <cellStyle name="Percent 3 2 2 2 4 2" xfId="2919"/>
    <cellStyle name="Percent 3 2 2 2 4 2 2" xfId="10405"/>
    <cellStyle name="Percent 3 2 2 2 4 2 2 2" xfId="16187"/>
    <cellStyle name="Percent 3 2 2 2 4 2 2 2 2" xfId="42928"/>
    <cellStyle name="Percent 3 2 2 2 4 2 2 3" xfId="21970"/>
    <cellStyle name="Percent 3 2 2 2 4 2 2 3 2" xfId="42929"/>
    <cellStyle name="Percent 3 2 2 2 4 2 2 4" xfId="42930"/>
    <cellStyle name="Percent 3 2 2 2 4 2 3" xfId="7514"/>
    <cellStyle name="Percent 3 2 2 2 4 2 3 2" xfId="42931"/>
    <cellStyle name="Percent 3 2 2 2 4 2 4" xfId="13296"/>
    <cellStyle name="Percent 3 2 2 2 4 2 4 2" xfId="42932"/>
    <cellStyle name="Percent 3 2 2 2 4 2 5" xfId="19079"/>
    <cellStyle name="Percent 3 2 2 2 4 2 5 2" xfId="42933"/>
    <cellStyle name="Percent 3 2 2 2 4 2 6" xfId="42934"/>
    <cellStyle name="Percent 3 2 2 2 4 3" xfId="5811"/>
    <cellStyle name="Percent 3 2 2 2 4 3 2" xfId="14485"/>
    <cellStyle name="Percent 3 2 2 2 4 3 2 2" xfId="42935"/>
    <cellStyle name="Percent 3 2 2 2 4 3 3" xfId="20268"/>
    <cellStyle name="Percent 3 2 2 2 4 3 3 2" xfId="42936"/>
    <cellStyle name="Percent 3 2 2 2 4 3 4" xfId="42937"/>
    <cellStyle name="Percent 3 2 2 2 4 4" xfId="8703"/>
    <cellStyle name="Percent 3 2 2 2 4 4 2" xfId="42938"/>
    <cellStyle name="Percent 3 2 2 2 4 5" xfId="4622"/>
    <cellStyle name="Percent 3 2 2 2 4 5 2" xfId="42939"/>
    <cellStyle name="Percent 3 2 2 2 4 6" xfId="11594"/>
    <cellStyle name="Percent 3 2 2 2 4 6 2" xfId="42940"/>
    <cellStyle name="Percent 3 2 2 2 4 7" xfId="17377"/>
    <cellStyle name="Percent 3 2 2 2 4 7 2" xfId="42941"/>
    <cellStyle name="Percent 3 2 2 2 4 8" xfId="42942"/>
    <cellStyle name="Percent 3 2 2 2 5" xfId="2489"/>
    <cellStyle name="Percent 3 2 2 2 5 2" xfId="7084"/>
    <cellStyle name="Percent 3 2 2 2 5 2 2" xfId="15757"/>
    <cellStyle name="Percent 3 2 2 2 5 2 2 2" xfId="42943"/>
    <cellStyle name="Percent 3 2 2 2 5 2 3" xfId="21540"/>
    <cellStyle name="Percent 3 2 2 2 5 2 3 2" xfId="42944"/>
    <cellStyle name="Percent 3 2 2 2 5 2 4" xfId="42945"/>
    <cellStyle name="Percent 3 2 2 2 5 3" xfId="9975"/>
    <cellStyle name="Percent 3 2 2 2 5 3 2" xfId="42946"/>
    <cellStyle name="Percent 3 2 2 2 5 4" xfId="4192"/>
    <cellStyle name="Percent 3 2 2 2 5 4 2" xfId="42947"/>
    <cellStyle name="Percent 3 2 2 2 5 5" xfId="12866"/>
    <cellStyle name="Percent 3 2 2 2 5 5 2" xfId="42948"/>
    <cellStyle name="Percent 3 2 2 2 5 6" xfId="18649"/>
    <cellStyle name="Percent 3 2 2 2 5 6 2" xfId="42949"/>
    <cellStyle name="Percent 3 2 2 2 5 7" xfId="42950"/>
    <cellStyle name="Percent 3 2 2 2 6" xfId="1729"/>
    <cellStyle name="Percent 3 2 2 2 6 2" xfId="9215"/>
    <cellStyle name="Percent 3 2 2 2 6 2 2" xfId="14997"/>
    <cellStyle name="Percent 3 2 2 2 6 2 2 2" xfId="42951"/>
    <cellStyle name="Percent 3 2 2 2 6 2 3" xfId="20780"/>
    <cellStyle name="Percent 3 2 2 2 6 2 3 2" xfId="42952"/>
    <cellStyle name="Percent 3 2 2 2 6 2 4" xfId="42953"/>
    <cellStyle name="Percent 3 2 2 2 6 3" xfId="6324"/>
    <cellStyle name="Percent 3 2 2 2 6 3 2" xfId="42954"/>
    <cellStyle name="Percent 3 2 2 2 6 4" xfId="12106"/>
    <cellStyle name="Percent 3 2 2 2 6 4 2" xfId="42955"/>
    <cellStyle name="Percent 3 2 2 2 6 5" xfId="17889"/>
    <cellStyle name="Percent 3 2 2 2 6 5 2" xfId="42956"/>
    <cellStyle name="Percent 3 2 2 2 6 6" xfId="42957"/>
    <cellStyle name="Percent 3 2 2 2 7" xfId="5381"/>
    <cellStyle name="Percent 3 2 2 2 7 2" xfId="14055"/>
    <cellStyle name="Percent 3 2 2 2 7 2 2" xfId="42958"/>
    <cellStyle name="Percent 3 2 2 2 7 3" xfId="19838"/>
    <cellStyle name="Percent 3 2 2 2 7 3 2" xfId="42959"/>
    <cellStyle name="Percent 3 2 2 2 7 4" xfId="42960"/>
    <cellStyle name="Percent 3 2 2 2 8" xfId="8273"/>
    <cellStyle name="Percent 3 2 2 2 8 2" xfId="42961"/>
    <cellStyle name="Percent 3 2 2 2 9" xfId="3432"/>
    <cellStyle name="Percent 3 2 2 2 9 2" xfId="42962"/>
    <cellStyle name="Percent 3 2 2 3" xfId="756"/>
    <cellStyle name="Percent 3 2 2 3 10" xfId="16951"/>
    <cellStyle name="Percent 3 2 2 3 10 2" xfId="42963"/>
    <cellStyle name="Percent 3 2 2 3 11" xfId="42964"/>
    <cellStyle name="Percent 3 2 2 3 2" xfId="757"/>
    <cellStyle name="Percent 3 2 2 3 2 2" xfId="2494"/>
    <cellStyle name="Percent 3 2 2 3 2 2 2" xfId="9980"/>
    <cellStyle name="Percent 3 2 2 3 2 2 2 2" xfId="15762"/>
    <cellStyle name="Percent 3 2 2 3 2 2 2 2 2" xfId="42965"/>
    <cellStyle name="Percent 3 2 2 3 2 2 2 3" xfId="21545"/>
    <cellStyle name="Percent 3 2 2 3 2 2 2 3 2" xfId="42966"/>
    <cellStyle name="Percent 3 2 2 3 2 2 2 4" xfId="42967"/>
    <cellStyle name="Percent 3 2 2 3 2 2 3" xfId="7089"/>
    <cellStyle name="Percent 3 2 2 3 2 2 3 2" xfId="42968"/>
    <cellStyle name="Percent 3 2 2 3 2 2 4" xfId="12871"/>
    <cellStyle name="Percent 3 2 2 3 2 2 4 2" xfId="42969"/>
    <cellStyle name="Percent 3 2 2 3 2 2 5" xfId="18654"/>
    <cellStyle name="Percent 3 2 2 3 2 2 5 2" xfId="42970"/>
    <cellStyle name="Percent 3 2 2 3 2 2 6" xfId="42971"/>
    <cellStyle name="Percent 3 2 2 3 2 3" xfId="5386"/>
    <cellStyle name="Percent 3 2 2 3 2 3 2" xfId="14060"/>
    <cellStyle name="Percent 3 2 2 3 2 3 2 2" xfId="42972"/>
    <cellStyle name="Percent 3 2 2 3 2 3 3" xfId="19843"/>
    <cellStyle name="Percent 3 2 2 3 2 3 3 2" xfId="42973"/>
    <cellStyle name="Percent 3 2 2 3 2 3 4" xfId="42974"/>
    <cellStyle name="Percent 3 2 2 3 2 4" xfId="8278"/>
    <cellStyle name="Percent 3 2 2 3 2 4 2" xfId="42975"/>
    <cellStyle name="Percent 3 2 2 3 2 5" xfId="4197"/>
    <cellStyle name="Percent 3 2 2 3 2 5 2" xfId="42976"/>
    <cellStyle name="Percent 3 2 2 3 2 6" xfId="11169"/>
    <cellStyle name="Percent 3 2 2 3 2 6 2" xfId="42977"/>
    <cellStyle name="Percent 3 2 2 3 2 7" xfId="16952"/>
    <cellStyle name="Percent 3 2 2 3 2 7 2" xfId="42978"/>
    <cellStyle name="Percent 3 2 2 3 2 8" xfId="42979"/>
    <cellStyle name="Percent 3 2 2 3 3" xfId="1217"/>
    <cellStyle name="Percent 3 2 2 3 3 2" xfId="2921"/>
    <cellStyle name="Percent 3 2 2 3 3 2 2" xfId="10407"/>
    <cellStyle name="Percent 3 2 2 3 3 2 2 2" xfId="16189"/>
    <cellStyle name="Percent 3 2 2 3 3 2 2 2 2" xfId="42980"/>
    <cellStyle name="Percent 3 2 2 3 3 2 2 3" xfId="21972"/>
    <cellStyle name="Percent 3 2 2 3 3 2 2 3 2" xfId="42981"/>
    <cellStyle name="Percent 3 2 2 3 3 2 2 4" xfId="42982"/>
    <cellStyle name="Percent 3 2 2 3 3 2 3" xfId="7516"/>
    <cellStyle name="Percent 3 2 2 3 3 2 3 2" xfId="42983"/>
    <cellStyle name="Percent 3 2 2 3 3 2 4" xfId="13298"/>
    <cellStyle name="Percent 3 2 2 3 3 2 4 2" xfId="42984"/>
    <cellStyle name="Percent 3 2 2 3 3 2 5" xfId="19081"/>
    <cellStyle name="Percent 3 2 2 3 3 2 5 2" xfId="42985"/>
    <cellStyle name="Percent 3 2 2 3 3 2 6" xfId="42986"/>
    <cellStyle name="Percent 3 2 2 3 3 3" xfId="5813"/>
    <cellStyle name="Percent 3 2 2 3 3 3 2" xfId="14487"/>
    <cellStyle name="Percent 3 2 2 3 3 3 2 2" xfId="42987"/>
    <cellStyle name="Percent 3 2 2 3 3 3 3" xfId="20270"/>
    <cellStyle name="Percent 3 2 2 3 3 3 3 2" xfId="42988"/>
    <cellStyle name="Percent 3 2 2 3 3 3 4" xfId="42989"/>
    <cellStyle name="Percent 3 2 2 3 3 4" xfId="8705"/>
    <cellStyle name="Percent 3 2 2 3 3 4 2" xfId="42990"/>
    <cellStyle name="Percent 3 2 2 3 3 5" xfId="4624"/>
    <cellStyle name="Percent 3 2 2 3 3 5 2" xfId="42991"/>
    <cellStyle name="Percent 3 2 2 3 3 6" xfId="11596"/>
    <cellStyle name="Percent 3 2 2 3 3 6 2" xfId="42992"/>
    <cellStyle name="Percent 3 2 2 3 3 7" xfId="17379"/>
    <cellStyle name="Percent 3 2 2 3 3 7 2" xfId="42993"/>
    <cellStyle name="Percent 3 2 2 3 3 8" xfId="42994"/>
    <cellStyle name="Percent 3 2 2 3 4" xfId="2493"/>
    <cellStyle name="Percent 3 2 2 3 4 2" xfId="7088"/>
    <cellStyle name="Percent 3 2 2 3 4 2 2" xfId="15761"/>
    <cellStyle name="Percent 3 2 2 3 4 2 2 2" xfId="42995"/>
    <cellStyle name="Percent 3 2 2 3 4 2 3" xfId="21544"/>
    <cellStyle name="Percent 3 2 2 3 4 2 3 2" xfId="42996"/>
    <cellStyle name="Percent 3 2 2 3 4 2 4" xfId="42997"/>
    <cellStyle name="Percent 3 2 2 3 4 3" xfId="9979"/>
    <cellStyle name="Percent 3 2 2 3 4 3 2" xfId="42998"/>
    <cellStyle name="Percent 3 2 2 3 4 4" xfId="4196"/>
    <cellStyle name="Percent 3 2 2 3 4 4 2" xfId="42999"/>
    <cellStyle name="Percent 3 2 2 3 4 5" xfId="12870"/>
    <cellStyle name="Percent 3 2 2 3 4 5 2" xfId="43000"/>
    <cellStyle name="Percent 3 2 2 3 4 6" xfId="18653"/>
    <cellStyle name="Percent 3 2 2 3 4 6 2" xfId="43001"/>
    <cellStyle name="Percent 3 2 2 3 4 7" xfId="43002"/>
    <cellStyle name="Percent 3 2 2 3 5" xfId="1731"/>
    <cellStyle name="Percent 3 2 2 3 5 2" xfId="9217"/>
    <cellStyle name="Percent 3 2 2 3 5 2 2" xfId="14999"/>
    <cellStyle name="Percent 3 2 2 3 5 2 2 2" xfId="43003"/>
    <cellStyle name="Percent 3 2 2 3 5 2 3" xfId="20782"/>
    <cellStyle name="Percent 3 2 2 3 5 2 3 2" xfId="43004"/>
    <cellStyle name="Percent 3 2 2 3 5 2 4" xfId="43005"/>
    <cellStyle name="Percent 3 2 2 3 5 3" xfId="6326"/>
    <cellStyle name="Percent 3 2 2 3 5 3 2" xfId="43006"/>
    <cellStyle name="Percent 3 2 2 3 5 4" xfId="12108"/>
    <cellStyle name="Percent 3 2 2 3 5 4 2" xfId="43007"/>
    <cellStyle name="Percent 3 2 2 3 5 5" xfId="17891"/>
    <cellStyle name="Percent 3 2 2 3 5 5 2" xfId="43008"/>
    <cellStyle name="Percent 3 2 2 3 5 6" xfId="43009"/>
    <cellStyle name="Percent 3 2 2 3 6" xfId="5385"/>
    <cellStyle name="Percent 3 2 2 3 6 2" xfId="14059"/>
    <cellStyle name="Percent 3 2 2 3 6 2 2" xfId="43010"/>
    <cellStyle name="Percent 3 2 2 3 6 3" xfId="19842"/>
    <cellStyle name="Percent 3 2 2 3 6 3 2" xfId="43011"/>
    <cellStyle name="Percent 3 2 2 3 6 4" xfId="43012"/>
    <cellStyle name="Percent 3 2 2 3 7" xfId="8277"/>
    <cellStyle name="Percent 3 2 2 3 7 2" xfId="43013"/>
    <cellStyle name="Percent 3 2 2 3 8" xfId="3434"/>
    <cellStyle name="Percent 3 2 2 3 8 2" xfId="43014"/>
    <cellStyle name="Percent 3 2 2 3 9" xfId="11168"/>
    <cellStyle name="Percent 3 2 2 3 9 2" xfId="43015"/>
    <cellStyle name="Percent 3 2 2 4" xfId="758"/>
    <cellStyle name="Percent 3 2 2 4 10" xfId="16953"/>
    <cellStyle name="Percent 3 2 2 4 10 2" xfId="43016"/>
    <cellStyle name="Percent 3 2 2 4 11" xfId="43017"/>
    <cellStyle name="Percent 3 2 2 4 2" xfId="759"/>
    <cellStyle name="Percent 3 2 2 4 2 2" xfId="2496"/>
    <cellStyle name="Percent 3 2 2 4 2 2 2" xfId="9982"/>
    <cellStyle name="Percent 3 2 2 4 2 2 2 2" xfId="15764"/>
    <cellStyle name="Percent 3 2 2 4 2 2 2 2 2" xfId="43018"/>
    <cellStyle name="Percent 3 2 2 4 2 2 2 3" xfId="21547"/>
    <cellStyle name="Percent 3 2 2 4 2 2 2 3 2" xfId="43019"/>
    <cellStyle name="Percent 3 2 2 4 2 2 2 4" xfId="43020"/>
    <cellStyle name="Percent 3 2 2 4 2 2 3" xfId="7091"/>
    <cellStyle name="Percent 3 2 2 4 2 2 3 2" xfId="43021"/>
    <cellStyle name="Percent 3 2 2 4 2 2 4" xfId="12873"/>
    <cellStyle name="Percent 3 2 2 4 2 2 4 2" xfId="43022"/>
    <cellStyle name="Percent 3 2 2 4 2 2 5" xfId="18656"/>
    <cellStyle name="Percent 3 2 2 4 2 2 5 2" xfId="43023"/>
    <cellStyle name="Percent 3 2 2 4 2 2 6" xfId="43024"/>
    <cellStyle name="Percent 3 2 2 4 2 3" xfId="5388"/>
    <cellStyle name="Percent 3 2 2 4 2 3 2" xfId="14062"/>
    <cellStyle name="Percent 3 2 2 4 2 3 2 2" xfId="43025"/>
    <cellStyle name="Percent 3 2 2 4 2 3 3" xfId="19845"/>
    <cellStyle name="Percent 3 2 2 4 2 3 3 2" xfId="43026"/>
    <cellStyle name="Percent 3 2 2 4 2 3 4" xfId="43027"/>
    <cellStyle name="Percent 3 2 2 4 2 4" xfId="8280"/>
    <cellStyle name="Percent 3 2 2 4 2 4 2" xfId="43028"/>
    <cellStyle name="Percent 3 2 2 4 2 5" xfId="4199"/>
    <cellStyle name="Percent 3 2 2 4 2 5 2" xfId="43029"/>
    <cellStyle name="Percent 3 2 2 4 2 6" xfId="11171"/>
    <cellStyle name="Percent 3 2 2 4 2 6 2" xfId="43030"/>
    <cellStyle name="Percent 3 2 2 4 2 7" xfId="16954"/>
    <cellStyle name="Percent 3 2 2 4 2 7 2" xfId="43031"/>
    <cellStyle name="Percent 3 2 2 4 2 8" xfId="43032"/>
    <cellStyle name="Percent 3 2 2 4 3" xfId="1218"/>
    <cellStyle name="Percent 3 2 2 4 3 2" xfId="2922"/>
    <cellStyle name="Percent 3 2 2 4 3 2 2" xfId="10408"/>
    <cellStyle name="Percent 3 2 2 4 3 2 2 2" xfId="16190"/>
    <cellStyle name="Percent 3 2 2 4 3 2 2 2 2" xfId="43033"/>
    <cellStyle name="Percent 3 2 2 4 3 2 2 3" xfId="21973"/>
    <cellStyle name="Percent 3 2 2 4 3 2 2 3 2" xfId="43034"/>
    <cellStyle name="Percent 3 2 2 4 3 2 2 4" xfId="43035"/>
    <cellStyle name="Percent 3 2 2 4 3 2 3" xfId="7517"/>
    <cellStyle name="Percent 3 2 2 4 3 2 3 2" xfId="43036"/>
    <cellStyle name="Percent 3 2 2 4 3 2 4" xfId="13299"/>
    <cellStyle name="Percent 3 2 2 4 3 2 4 2" xfId="43037"/>
    <cellStyle name="Percent 3 2 2 4 3 2 5" xfId="19082"/>
    <cellStyle name="Percent 3 2 2 4 3 2 5 2" xfId="43038"/>
    <cellStyle name="Percent 3 2 2 4 3 2 6" xfId="43039"/>
    <cellStyle name="Percent 3 2 2 4 3 3" xfId="5814"/>
    <cellStyle name="Percent 3 2 2 4 3 3 2" xfId="14488"/>
    <cellStyle name="Percent 3 2 2 4 3 3 2 2" xfId="43040"/>
    <cellStyle name="Percent 3 2 2 4 3 3 3" xfId="20271"/>
    <cellStyle name="Percent 3 2 2 4 3 3 3 2" xfId="43041"/>
    <cellStyle name="Percent 3 2 2 4 3 3 4" xfId="43042"/>
    <cellStyle name="Percent 3 2 2 4 3 4" xfId="8706"/>
    <cellStyle name="Percent 3 2 2 4 3 4 2" xfId="43043"/>
    <cellStyle name="Percent 3 2 2 4 3 5" xfId="4625"/>
    <cellStyle name="Percent 3 2 2 4 3 5 2" xfId="43044"/>
    <cellStyle name="Percent 3 2 2 4 3 6" xfId="11597"/>
    <cellStyle name="Percent 3 2 2 4 3 6 2" xfId="43045"/>
    <cellStyle name="Percent 3 2 2 4 3 7" xfId="17380"/>
    <cellStyle name="Percent 3 2 2 4 3 7 2" xfId="43046"/>
    <cellStyle name="Percent 3 2 2 4 3 8" xfId="43047"/>
    <cellStyle name="Percent 3 2 2 4 4" xfId="2495"/>
    <cellStyle name="Percent 3 2 2 4 4 2" xfId="7090"/>
    <cellStyle name="Percent 3 2 2 4 4 2 2" xfId="15763"/>
    <cellStyle name="Percent 3 2 2 4 4 2 2 2" xfId="43048"/>
    <cellStyle name="Percent 3 2 2 4 4 2 3" xfId="21546"/>
    <cellStyle name="Percent 3 2 2 4 4 2 3 2" xfId="43049"/>
    <cellStyle name="Percent 3 2 2 4 4 2 4" xfId="43050"/>
    <cellStyle name="Percent 3 2 2 4 4 3" xfId="9981"/>
    <cellStyle name="Percent 3 2 2 4 4 3 2" xfId="43051"/>
    <cellStyle name="Percent 3 2 2 4 4 4" xfId="4198"/>
    <cellStyle name="Percent 3 2 2 4 4 4 2" xfId="43052"/>
    <cellStyle name="Percent 3 2 2 4 4 5" xfId="12872"/>
    <cellStyle name="Percent 3 2 2 4 4 5 2" xfId="43053"/>
    <cellStyle name="Percent 3 2 2 4 4 6" xfId="18655"/>
    <cellStyle name="Percent 3 2 2 4 4 6 2" xfId="43054"/>
    <cellStyle name="Percent 3 2 2 4 4 7" xfId="43055"/>
    <cellStyle name="Percent 3 2 2 4 5" xfId="1732"/>
    <cellStyle name="Percent 3 2 2 4 5 2" xfId="9218"/>
    <cellStyle name="Percent 3 2 2 4 5 2 2" xfId="15000"/>
    <cellStyle name="Percent 3 2 2 4 5 2 2 2" xfId="43056"/>
    <cellStyle name="Percent 3 2 2 4 5 2 3" xfId="20783"/>
    <cellStyle name="Percent 3 2 2 4 5 2 3 2" xfId="43057"/>
    <cellStyle name="Percent 3 2 2 4 5 2 4" xfId="43058"/>
    <cellStyle name="Percent 3 2 2 4 5 3" xfId="6327"/>
    <cellStyle name="Percent 3 2 2 4 5 3 2" xfId="43059"/>
    <cellStyle name="Percent 3 2 2 4 5 4" xfId="12109"/>
    <cellStyle name="Percent 3 2 2 4 5 4 2" xfId="43060"/>
    <cellStyle name="Percent 3 2 2 4 5 5" xfId="17892"/>
    <cellStyle name="Percent 3 2 2 4 5 5 2" xfId="43061"/>
    <cellStyle name="Percent 3 2 2 4 5 6" xfId="43062"/>
    <cellStyle name="Percent 3 2 2 4 6" xfId="5387"/>
    <cellStyle name="Percent 3 2 2 4 6 2" xfId="14061"/>
    <cellStyle name="Percent 3 2 2 4 6 2 2" xfId="43063"/>
    <cellStyle name="Percent 3 2 2 4 6 3" xfId="19844"/>
    <cellStyle name="Percent 3 2 2 4 6 3 2" xfId="43064"/>
    <cellStyle name="Percent 3 2 2 4 6 4" xfId="43065"/>
    <cellStyle name="Percent 3 2 2 4 7" xfId="8279"/>
    <cellStyle name="Percent 3 2 2 4 7 2" xfId="43066"/>
    <cellStyle name="Percent 3 2 2 4 8" xfId="3435"/>
    <cellStyle name="Percent 3 2 2 4 8 2" xfId="43067"/>
    <cellStyle name="Percent 3 2 2 4 9" xfId="11170"/>
    <cellStyle name="Percent 3 2 2 4 9 2" xfId="43068"/>
    <cellStyle name="Percent 3 2 2 5" xfId="760"/>
    <cellStyle name="Percent 3 2 2 5 2" xfId="2497"/>
    <cellStyle name="Percent 3 2 2 5 2 2" xfId="7092"/>
    <cellStyle name="Percent 3 2 2 5 2 2 2" xfId="15765"/>
    <cellStyle name="Percent 3 2 2 5 2 2 2 2" xfId="43069"/>
    <cellStyle name="Percent 3 2 2 5 2 2 3" xfId="21548"/>
    <cellStyle name="Percent 3 2 2 5 2 2 3 2" xfId="43070"/>
    <cellStyle name="Percent 3 2 2 5 2 2 4" xfId="43071"/>
    <cellStyle name="Percent 3 2 2 5 2 3" xfId="9983"/>
    <cellStyle name="Percent 3 2 2 5 2 3 2" xfId="43072"/>
    <cellStyle name="Percent 3 2 2 5 2 4" xfId="4200"/>
    <cellStyle name="Percent 3 2 2 5 2 4 2" xfId="43073"/>
    <cellStyle name="Percent 3 2 2 5 2 5" xfId="12874"/>
    <cellStyle name="Percent 3 2 2 5 2 5 2" xfId="43074"/>
    <cellStyle name="Percent 3 2 2 5 2 6" xfId="18657"/>
    <cellStyle name="Percent 3 2 2 5 2 6 2" xfId="43075"/>
    <cellStyle name="Percent 3 2 2 5 2 7" xfId="43076"/>
    <cellStyle name="Percent 3 2 2 5 3" xfId="1728"/>
    <cellStyle name="Percent 3 2 2 5 3 2" xfId="9214"/>
    <cellStyle name="Percent 3 2 2 5 3 2 2" xfId="14996"/>
    <cellStyle name="Percent 3 2 2 5 3 2 2 2" xfId="43077"/>
    <cellStyle name="Percent 3 2 2 5 3 2 3" xfId="20779"/>
    <cellStyle name="Percent 3 2 2 5 3 2 3 2" xfId="43078"/>
    <cellStyle name="Percent 3 2 2 5 3 2 4" xfId="43079"/>
    <cellStyle name="Percent 3 2 2 5 3 3" xfId="6323"/>
    <cellStyle name="Percent 3 2 2 5 3 3 2" xfId="43080"/>
    <cellStyle name="Percent 3 2 2 5 3 4" xfId="12105"/>
    <cellStyle name="Percent 3 2 2 5 3 4 2" xfId="43081"/>
    <cellStyle name="Percent 3 2 2 5 3 5" xfId="17888"/>
    <cellStyle name="Percent 3 2 2 5 3 5 2" xfId="43082"/>
    <cellStyle name="Percent 3 2 2 5 3 6" xfId="43083"/>
    <cellStyle name="Percent 3 2 2 5 4" xfId="5389"/>
    <cellStyle name="Percent 3 2 2 5 4 2" xfId="14063"/>
    <cellStyle name="Percent 3 2 2 5 4 2 2" xfId="43084"/>
    <cellStyle name="Percent 3 2 2 5 4 3" xfId="19846"/>
    <cellStyle name="Percent 3 2 2 5 4 3 2" xfId="43085"/>
    <cellStyle name="Percent 3 2 2 5 4 4" xfId="43086"/>
    <cellStyle name="Percent 3 2 2 5 5" xfId="8281"/>
    <cellStyle name="Percent 3 2 2 5 5 2" xfId="43087"/>
    <cellStyle name="Percent 3 2 2 5 6" xfId="3431"/>
    <cellStyle name="Percent 3 2 2 5 6 2" xfId="43088"/>
    <cellStyle name="Percent 3 2 2 5 7" xfId="11172"/>
    <cellStyle name="Percent 3 2 2 5 7 2" xfId="43089"/>
    <cellStyle name="Percent 3 2 2 5 8" xfId="16955"/>
    <cellStyle name="Percent 3 2 2 5 8 2" xfId="43090"/>
    <cellStyle name="Percent 3 2 2 5 9" xfId="43091"/>
    <cellStyle name="Percent 3 2 2 6" xfId="899"/>
    <cellStyle name="Percent 3 2 2 6 2" xfId="2605"/>
    <cellStyle name="Percent 3 2 2 6 2 2" xfId="10091"/>
    <cellStyle name="Percent 3 2 2 6 2 2 2" xfId="15873"/>
    <cellStyle name="Percent 3 2 2 6 2 2 2 2" xfId="43092"/>
    <cellStyle name="Percent 3 2 2 6 2 2 3" xfId="21656"/>
    <cellStyle name="Percent 3 2 2 6 2 2 3 2" xfId="43093"/>
    <cellStyle name="Percent 3 2 2 6 2 2 4" xfId="43094"/>
    <cellStyle name="Percent 3 2 2 6 2 3" xfId="7200"/>
    <cellStyle name="Percent 3 2 2 6 2 3 2" xfId="43095"/>
    <cellStyle name="Percent 3 2 2 6 2 4" xfId="12982"/>
    <cellStyle name="Percent 3 2 2 6 2 4 2" xfId="43096"/>
    <cellStyle name="Percent 3 2 2 6 2 5" xfId="18765"/>
    <cellStyle name="Percent 3 2 2 6 2 5 2" xfId="43097"/>
    <cellStyle name="Percent 3 2 2 6 2 6" xfId="43098"/>
    <cellStyle name="Percent 3 2 2 6 3" xfId="5497"/>
    <cellStyle name="Percent 3 2 2 6 3 2" xfId="14171"/>
    <cellStyle name="Percent 3 2 2 6 3 2 2" xfId="43099"/>
    <cellStyle name="Percent 3 2 2 6 3 3" xfId="19954"/>
    <cellStyle name="Percent 3 2 2 6 3 3 2" xfId="43100"/>
    <cellStyle name="Percent 3 2 2 6 3 4" xfId="43101"/>
    <cellStyle name="Percent 3 2 2 6 4" xfId="8389"/>
    <cellStyle name="Percent 3 2 2 6 4 2" xfId="43102"/>
    <cellStyle name="Percent 3 2 2 6 5" xfId="4308"/>
    <cellStyle name="Percent 3 2 2 6 5 2" xfId="43103"/>
    <cellStyle name="Percent 3 2 2 6 6" xfId="11280"/>
    <cellStyle name="Percent 3 2 2 6 6 2" xfId="43104"/>
    <cellStyle name="Percent 3 2 2 6 7" xfId="17063"/>
    <cellStyle name="Percent 3 2 2 6 7 2" xfId="43105"/>
    <cellStyle name="Percent 3 2 2 6 8" xfId="43106"/>
    <cellStyle name="Percent 3 2 2 7" xfId="2488"/>
    <cellStyle name="Percent 3 2 2 7 2" xfId="7083"/>
    <cellStyle name="Percent 3 2 2 7 2 2" xfId="15756"/>
    <cellStyle name="Percent 3 2 2 7 2 2 2" xfId="43107"/>
    <cellStyle name="Percent 3 2 2 7 2 3" xfId="21539"/>
    <cellStyle name="Percent 3 2 2 7 2 3 2" xfId="43108"/>
    <cellStyle name="Percent 3 2 2 7 2 4" xfId="43109"/>
    <cellStyle name="Percent 3 2 2 7 3" xfId="9974"/>
    <cellStyle name="Percent 3 2 2 7 3 2" xfId="43110"/>
    <cellStyle name="Percent 3 2 2 7 4" xfId="4191"/>
    <cellStyle name="Percent 3 2 2 7 4 2" xfId="43111"/>
    <cellStyle name="Percent 3 2 2 7 5" xfId="12865"/>
    <cellStyle name="Percent 3 2 2 7 5 2" xfId="43112"/>
    <cellStyle name="Percent 3 2 2 7 6" xfId="18648"/>
    <cellStyle name="Percent 3 2 2 7 6 2" xfId="43113"/>
    <cellStyle name="Percent 3 2 2 7 7" xfId="43114"/>
    <cellStyle name="Percent 3 2 2 8" xfId="1352"/>
    <cellStyle name="Percent 3 2 2 8 2" xfId="8838"/>
    <cellStyle name="Percent 3 2 2 8 2 2" xfId="14620"/>
    <cellStyle name="Percent 3 2 2 8 2 2 2" xfId="43115"/>
    <cellStyle name="Percent 3 2 2 8 2 3" xfId="20403"/>
    <cellStyle name="Percent 3 2 2 8 2 3 2" xfId="43116"/>
    <cellStyle name="Percent 3 2 2 8 2 4" xfId="43117"/>
    <cellStyle name="Percent 3 2 2 8 3" xfId="5947"/>
    <cellStyle name="Percent 3 2 2 8 3 2" xfId="43118"/>
    <cellStyle name="Percent 3 2 2 8 4" xfId="11729"/>
    <cellStyle name="Percent 3 2 2 8 4 2" xfId="43119"/>
    <cellStyle name="Percent 3 2 2 8 5" xfId="17512"/>
    <cellStyle name="Percent 3 2 2 8 5 2" xfId="43120"/>
    <cellStyle name="Percent 3 2 2 8 6" xfId="43121"/>
    <cellStyle name="Percent 3 2 2 9" xfId="5380"/>
    <cellStyle name="Percent 3 2 2 9 2" xfId="14054"/>
    <cellStyle name="Percent 3 2 2 9 2 2" xfId="43122"/>
    <cellStyle name="Percent 3 2 2 9 3" xfId="19837"/>
    <cellStyle name="Percent 3 2 2 9 3 2" xfId="43123"/>
    <cellStyle name="Percent 3 2 2 9 4" xfId="43124"/>
    <cellStyle name="Percent 3 2 3" xfId="761"/>
    <cellStyle name="Percent 3 2 3 10" xfId="11173"/>
    <cellStyle name="Percent 3 2 3 10 2" xfId="43125"/>
    <cellStyle name="Percent 3 2 3 11" xfId="16956"/>
    <cellStyle name="Percent 3 2 3 11 2" xfId="43126"/>
    <cellStyle name="Percent 3 2 3 12" xfId="43127"/>
    <cellStyle name="Percent 3 2 3 2" xfId="762"/>
    <cellStyle name="Percent 3 2 3 2 10" xfId="16957"/>
    <cellStyle name="Percent 3 2 3 2 10 2" xfId="43128"/>
    <cellStyle name="Percent 3 2 3 2 11" xfId="43129"/>
    <cellStyle name="Percent 3 2 3 2 2" xfId="763"/>
    <cellStyle name="Percent 3 2 3 2 2 2" xfId="2500"/>
    <cellStyle name="Percent 3 2 3 2 2 2 2" xfId="9986"/>
    <cellStyle name="Percent 3 2 3 2 2 2 2 2" xfId="15768"/>
    <cellStyle name="Percent 3 2 3 2 2 2 2 2 2" xfId="43130"/>
    <cellStyle name="Percent 3 2 3 2 2 2 2 3" xfId="21551"/>
    <cellStyle name="Percent 3 2 3 2 2 2 2 3 2" xfId="43131"/>
    <cellStyle name="Percent 3 2 3 2 2 2 2 4" xfId="43132"/>
    <cellStyle name="Percent 3 2 3 2 2 2 3" xfId="7095"/>
    <cellStyle name="Percent 3 2 3 2 2 2 3 2" xfId="43133"/>
    <cellStyle name="Percent 3 2 3 2 2 2 4" xfId="12877"/>
    <cellStyle name="Percent 3 2 3 2 2 2 4 2" xfId="43134"/>
    <cellStyle name="Percent 3 2 3 2 2 2 5" xfId="18660"/>
    <cellStyle name="Percent 3 2 3 2 2 2 5 2" xfId="43135"/>
    <cellStyle name="Percent 3 2 3 2 2 2 6" xfId="43136"/>
    <cellStyle name="Percent 3 2 3 2 2 3" xfId="5392"/>
    <cellStyle name="Percent 3 2 3 2 2 3 2" xfId="14066"/>
    <cellStyle name="Percent 3 2 3 2 2 3 2 2" xfId="43137"/>
    <cellStyle name="Percent 3 2 3 2 2 3 3" xfId="19849"/>
    <cellStyle name="Percent 3 2 3 2 2 3 3 2" xfId="43138"/>
    <cellStyle name="Percent 3 2 3 2 2 3 4" xfId="43139"/>
    <cellStyle name="Percent 3 2 3 2 2 4" xfId="8284"/>
    <cellStyle name="Percent 3 2 3 2 2 4 2" xfId="43140"/>
    <cellStyle name="Percent 3 2 3 2 2 5" xfId="4203"/>
    <cellStyle name="Percent 3 2 3 2 2 5 2" xfId="43141"/>
    <cellStyle name="Percent 3 2 3 2 2 6" xfId="11175"/>
    <cellStyle name="Percent 3 2 3 2 2 6 2" xfId="43142"/>
    <cellStyle name="Percent 3 2 3 2 2 7" xfId="16958"/>
    <cellStyle name="Percent 3 2 3 2 2 7 2" xfId="43143"/>
    <cellStyle name="Percent 3 2 3 2 2 8" xfId="43144"/>
    <cellStyle name="Percent 3 2 3 2 3" xfId="1220"/>
    <cellStyle name="Percent 3 2 3 2 3 2" xfId="2924"/>
    <cellStyle name="Percent 3 2 3 2 3 2 2" xfId="10410"/>
    <cellStyle name="Percent 3 2 3 2 3 2 2 2" xfId="16192"/>
    <cellStyle name="Percent 3 2 3 2 3 2 2 2 2" xfId="43145"/>
    <cellStyle name="Percent 3 2 3 2 3 2 2 3" xfId="21975"/>
    <cellStyle name="Percent 3 2 3 2 3 2 2 3 2" xfId="43146"/>
    <cellStyle name="Percent 3 2 3 2 3 2 2 4" xfId="43147"/>
    <cellStyle name="Percent 3 2 3 2 3 2 3" xfId="7519"/>
    <cellStyle name="Percent 3 2 3 2 3 2 3 2" xfId="43148"/>
    <cellStyle name="Percent 3 2 3 2 3 2 4" xfId="13301"/>
    <cellStyle name="Percent 3 2 3 2 3 2 4 2" xfId="43149"/>
    <cellStyle name="Percent 3 2 3 2 3 2 5" xfId="19084"/>
    <cellStyle name="Percent 3 2 3 2 3 2 5 2" xfId="43150"/>
    <cellStyle name="Percent 3 2 3 2 3 2 6" xfId="43151"/>
    <cellStyle name="Percent 3 2 3 2 3 3" xfId="5816"/>
    <cellStyle name="Percent 3 2 3 2 3 3 2" xfId="14490"/>
    <cellStyle name="Percent 3 2 3 2 3 3 2 2" xfId="43152"/>
    <cellStyle name="Percent 3 2 3 2 3 3 3" xfId="20273"/>
    <cellStyle name="Percent 3 2 3 2 3 3 3 2" xfId="43153"/>
    <cellStyle name="Percent 3 2 3 2 3 3 4" xfId="43154"/>
    <cellStyle name="Percent 3 2 3 2 3 4" xfId="8708"/>
    <cellStyle name="Percent 3 2 3 2 3 4 2" xfId="43155"/>
    <cellStyle name="Percent 3 2 3 2 3 5" xfId="4627"/>
    <cellStyle name="Percent 3 2 3 2 3 5 2" xfId="43156"/>
    <cellStyle name="Percent 3 2 3 2 3 6" xfId="11599"/>
    <cellStyle name="Percent 3 2 3 2 3 6 2" xfId="43157"/>
    <cellStyle name="Percent 3 2 3 2 3 7" xfId="17382"/>
    <cellStyle name="Percent 3 2 3 2 3 7 2" xfId="43158"/>
    <cellStyle name="Percent 3 2 3 2 3 8" xfId="43159"/>
    <cellStyle name="Percent 3 2 3 2 4" xfId="2499"/>
    <cellStyle name="Percent 3 2 3 2 4 2" xfId="7094"/>
    <cellStyle name="Percent 3 2 3 2 4 2 2" xfId="15767"/>
    <cellStyle name="Percent 3 2 3 2 4 2 2 2" xfId="43160"/>
    <cellStyle name="Percent 3 2 3 2 4 2 3" xfId="21550"/>
    <cellStyle name="Percent 3 2 3 2 4 2 3 2" xfId="43161"/>
    <cellStyle name="Percent 3 2 3 2 4 2 4" xfId="43162"/>
    <cellStyle name="Percent 3 2 3 2 4 3" xfId="9985"/>
    <cellStyle name="Percent 3 2 3 2 4 3 2" xfId="43163"/>
    <cellStyle name="Percent 3 2 3 2 4 4" xfId="4202"/>
    <cellStyle name="Percent 3 2 3 2 4 4 2" xfId="43164"/>
    <cellStyle name="Percent 3 2 3 2 4 5" xfId="12876"/>
    <cellStyle name="Percent 3 2 3 2 4 5 2" xfId="43165"/>
    <cellStyle name="Percent 3 2 3 2 4 6" xfId="18659"/>
    <cellStyle name="Percent 3 2 3 2 4 6 2" xfId="43166"/>
    <cellStyle name="Percent 3 2 3 2 4 7" xfId="43167"/>
    <cellStyle name="Percent 3 2 3 2 5" xfId="1734"/>
    <cellStyle name="Percent 3 2 3 2 5 2" xfId="9220"/>
    <cellStyle name="Percent 3 2 3 2 5 2 2" xfId="15002"/>
    <cellStyle name="Percent 3 2 3 2 5 2 2 2" xfId="43168"/>
    <cellStyle name="Percent 3 2 3 2 5 2 3" xfId="20785"/>
    <cellStyle name="Percent 3 2 3 2 5 2 3 2" xfId="43169"/>
    <cellStyle name="Percent 3 2 3 2 5 2 4" xfId="43170"/>
    <cellStyle name="Percent 3 2 3 2 5 3" xfId="6329"/>
    <cellStyle name="Percent 3 2 3 2 5 3 2" xfId="43171"/>
    <cellStyle name="Percent 3 2 3 2 5 4" xfId="12111"/>
    <cellStyle name="Percent 3 2 3 2 5 4 2" xfId="43172"/>
    <cellStyle name="Percent 3 2 3 2 5 5" xfId="17894"/>
    <cellStyle name="Percent 3 2 3 2 5 5 2" xfId="43173"/>
    <cellStyle name="Percent 3 2 3 2 5 6" xfId="43174"/>
    <cellStyle name="Percent 3 2 3 2 6" xfId="5391"/>
    <cellStyle name="Percent 3 2 3 2 6 2" xfId="14065"/>
    <cellStyle name="Percent 3 2 3 2 6 2 2" xfId="43175"/>
    <cellStyle name="Percent 3 2 3 2 6 3" xfId="19848"/>
    <cellStyle name="Percent 3 2 3 2 6 3 2" xfId="43176"/>
    <cellStyle name="Percent 3 2 3 2 6 4" xfId="43177"/>
    <cellStyle name="Percent 3 2 3 2 7" xfId="8283"/>
    <cellStyle name="Percent 3 2 3 2 7 2" xfId="43178"/>
    <cellStyle name="Percent 3 2 3 2 8" xfId="3437"/>
    <cellStyle name="Percent 3 2 3 2 8 2" xfId="43179"/>
    <cellStyle name="Percent 3 2 3 2 9" xfId="11174"/>
    <cellStyle name="Percent 3 2 3 2 9 2" xfId="43180"/>
    <cellStyle name="Percent 3 2 3 3" xfId="764"/>
    <cellStyle name="Percent 3 2 3 3 2" xfId="2501"/>
    <cellStyle name="Percent 3 2 3 3 2 2" xfId="9987"/>
    <cellStyle name="Percent 3 2 3 3 2 2 2" xfId="15769"/>
    <cellStyle name="Percent 3 2 3 3 2 2 2 2" xfId="43181"/>
    <cellStyle name="Percent 3 2 3 3 2 2 3" xfId="21552"/>
    <cellStyle name="Percent 3 2 3 3 2 2 3 2" xfId="43182"/>
    <cellStyle name="Percent 3 2 3 3 2 2 4" xfId="43183"/>
    <cellStyle name="Percent 3 2 3 3 2 3" xfId="7096"/>
    <cellStyle name="Percent 3 2 3 3 2 3 2" xfId="43184"/>
    <cellStyle name="Percent 3 2 3 3 2 4" xfId="12878"/>
    <cellStyle name="Percent 3 2 3 3 2 4 2" xfId="43185"/>
    <cellStyle name="Percent 3 2 3 3 2 5" xfId="18661"/>
    <cellStyle name="Percent 3 2 3 3 2 5 2" xfId="43186"/>
    <cellStyle name="Percent 3 2 3 3 2 6" xfId="43187"/>
    <cellStyle name="Percent 3 2 3 3 3" xfId="5393"/>
    <cellStyle name="Percent 3 2 3 3 3 2" xfId="14067"/>
    <cellStyle name="Percent 3 2 3 3 3 2 2" xfId="43188"/>
    <cellStyle name="Percent 3 2 3 3 3 3" xfId="19850"/>
    <cellStyle name="Percent 3 2 3 3 3 3 2" xfId="43189"/>
    <cellStyle name="Percent 3 2 3 3 3 4" xfId="43190"/>
    <cellStyle name="Percent 3 2 3 3 4" xfId="8285"/>
    <cellStyle name="Percent 3 2 3 3 4 2" xfId="43191"/>
    <cellStyle name="Percent 3 2 3 3 5" xfId="4204"/>
    <cellStyle name="Percent 3 2 3 3 5 2" xfId="43192"/>
    <cellStyle name="Percent 3 2 3 3 6" xfId="11176"/>
    <cellStyle name="Percent 3 2 3 3 6 2" xfId="43193"/>
    <cellStyle name="Percent 3 2 3 3 7" xfId="16959"/>
    <cellStyle name="Percent 3 2 3 3 7 2" xfId="43194"/>
    <cellStyle name="Percent 3 2 3 3 8" xfId="43195"/>
    <cellStyle name="Percent 3 2 3 4" xfId="1219"/>
    <cellStyle name="Percent 3 2 3 4 2" xfId="2923"/>
    <cellStyle name="Percent 3 2 3 4 2 2" xfId="10409"/>
    <cellStyle name="Percent 3 2 3 4 2 2 2" xfId="16191"/>
    <cellStyle name="Percent 3 2 3 4 2 2 2 2" xfId="43196"/>
    <cellStyle name="Percent 3 2 3 4 2 2 3" xfId="21974"/>
    <cellStyle name="Percent 3 2 3 4 2 2 3 2" xfId="43197"/>
    <cellStyle name="Percent 3 2 3 4 2 2 4" xfId="43198"/>
    <cellStyle name="Percent 3 2 3 4 2 3" xfId="7518"/>
    <cellStyle name="Percent 3 2 3 4 2 3 2" xfId="43199"/>
    <cellStyle name="Percent 3 2 3 4 2 4" xfId="13300"/>
    <cellStyle name="Percent 3 2 3 4 2 4 2" xfId="43200"/>
    <cellStyle name="Percent 3 2 3 4 2 5" xfId="19083"/>
    <cellStyle name="Percent 3 2 3 4 2 5 2" xfId="43201"/>
    <cellStyle name="Percent 3 2 3 4 2 6" xfId="43202"/>
    <cellStyle name="Percent 3 2 3 4 3" xfId="5815"/>
    <cellStyle name="Percent 3 2 3 4 3 2" xfId="14489"/>
    <cellStyle name="Percent 3 2 3 4 3 2 2" xfId="43203"/>
    <cellStyle name="Percent 3 2 3 4 3 3" xfId="20272"/>
    <cellStyle name="Percent 3 2 3 4 3 3 2" xfId="43204"/>
    <cellStyle name="Percent 3 2 3 4 3 4" xfId="43205"/>
    <cellStyle name="Percent 3 2 3 4 4" xfId="8707"/>
    <cellStyle name="Percent 3 2 3 4 4 2" xfId="43206"/>
    <cellStyle name="Percent 3 2 3 4 5" xfId="4626"/>
    <cellStyle name="Percent 3 2 3 4 5 2" xfId="43207"/>
    <cellStyle name="Percent 3 2 3 4 6" xfId="11598"/>
    <cellStyle name="Percent 3 2 3 4 6 2" xfId="43208"/>
    <cellStyle name="Percent 3 2 3 4 7" xfId="17381"/>
    <cellStyle name="Percent 3 2 3 4 7 2" xfId="43209"/>
    <cellStyle name="Percent 3 2 3 4 8" xfId="43210"/>
    <cellStyle name="Percent 3 2 3 5" xfId="2498"/>
    <cellStyle name="Percent 3 2 3 5 2" xfId="7093"/>
    <cellStyle name="Percent 3 2 3 5 2 2" xfId="15766"/>
    <cellStyle name="Percent 3 2 3 5 2 2 2" xfId="43211"/>
    <cellStyle name="Percent 3 2 3 5 2 3" xfId="21549"/>
    <cellStyle name="Percent 3 2 3 5 2 3 2" xfId="43212"/>
    <cellStyle name="Percent 3 2 3 5 2 4" xfId="43213"/>
    <cellStyle name="Percent 3 2 3 5 3" xfId="9984"/>
    <cellStyle name="Percent 3 2 3 5 3 2" xfId="43214"/>
    <cellStyle name="Percent 3 2 3 5 4" xfId="4201"/>
    <cellStyle name="Percent 3 2 3 5 4 2" xfId="43215"/>
    <cellStyle name="Percent 3 2 3 5 5" xfId="12875"/>
    <cellStyle name="Percent 3 2 3 5 5 2" xfId="43216"/>
    <cellStyle name="Percent 3 2 3 5 6" xfId="18658"/>
    <cellStyle name="Percent 3 2 3 5 6 2" xfId="43217"/>
    <cellStyle name="Percent 3 2 3 5 7" xfId="43218"/>
    <cellStyle name="Percent 3 2 3 6" xfId="1733"/>
    <cellStyle name="Percent 3 2 3 6 2" xfId="9219"/>
    <cellStyle name="Percent 3 2 3 6 2 2" xfId="15001"/>
    <cellStyle name="Percent 3 2 3 6 2 2 2" xfId="43219"/>
    <cellStyle name="Percent 3 2 3 6 2 3" xfId="20784"/>
    <cellStyle name="Percent 3 2 3 6 2 3 2" xfId="43220"/>
    <cellStyle name="Percent 3 2 3 6 2 4" xfId="43221"/>
    <cellStyle name="Percent 3 2 3 6 3" xfId="6328"/>
    <cellStyle name="Percent 3 2 3 6 3 2" xfId="43222"/>
    <cellStyle name="Percent 3 2 3 6 4" xfId="12110"/>
    <cellStyle name="Percent 3 2 3 6 4 2" xfId="43223"/>
    <cellStyle name="Percent 3 2 3 6 5" xfId="17893"/>
    <cellStyle name="Percent 3 2 3 6 5 2" xfId="43224"/>
    <cellStyle name="Percent 3 2 3 6 6" xfId="43225"/>
    <cellStyle name="Percent 3 2 3 7" xfId="5390"/>
    <cellStyle name="Percent 3 2 3 7 2" xfId="14064"/>
    <cellStyle name="Percent 3 2 3 7 2 2" xfId="43226"/>
    <cellStyle name="Percent 3 2 3 7 3" xfId="19847"/>
    <cellStyle name="Percent 3 2 3 7 3 2" xfId="43227"/>
    <cellStyle name="Percent 3 2 3 7 4" xfId="43228"/>
    <cellStyle name="Percent 3 2 3 8" xfId="8282"/>
    <cellStyle name="Percent 3 2 3 8 2" xfId="43229"/>
    <cellStyle name="Percent 3 2 3 9" xfId="3436"/>
    <cellStyle name="Percent 3 2 3 9 2" xfId="43230"/>
    <cellStyle name="Percent 3 2 4" xfId="765"/>
    <cellStyle name="Percent 3 2 4 10" xfId="16960"/>
    <cellStyle name="Percent 3 2 4 10 2" xfId="43231"/>
    <cellStyle name="Percent 3 2 4 11" xfId="43232"/>
    <cellStyle name="Percent 3 2 4 2" xfId="766"/>
    <cellStyle name="Percent 3 2 4 2 2" xfId="2503"/>
    <cellStyle name="Percent 3 2 4 2 2 2" xfId="9989"/>
    <cellStyle name="Percent 3 2 4 2 2 2 2" xfId="15771"/>
    <cellStyle name="Percent 3 2 4 2 2 2 2 2" xfId="43233"/>
    <cellStyle name="Percent 3 2 4 2 2 2 3" xfId="21554"/>
    <cellStyle name="Percent 3 2 4 2 2 2 3 2" xfId="43234"/>
    <cellStyle name="Percent 3 2 4 2 2 2 4" xfId="43235"/>
    <cellStyle name="Percent 3 2 4 2 2 3" xfId="7098"/>
    <cellStyle name="Percent 3 2 4 2 2 3 2" xfId="43236"/>
    <cellStyle name="Percent 3 2 4 2 2 4" xfId="12880"/>
    <cellStyle name="Percent 3 2 4 2 2 4 2" xfId="43237"/>
    <cellStyle name="Percent 3 2 4 2 2 5" xfId="18663"/>
    <cellStyle name="Percent 3 2 4 2 2 5 2" xfId="43238"/>
    <cellStyle name="Percent 3 2 4 2 2 6" xfId="43239"/>
    <cellStyle name="Percent 3 2 4 2 3" xfId="5395"/>
    <cellStyle name="Percent 3 2 4 2 3 2" xfId="14069"/>
    <cellStyle name="Percent 3 2 4 2 3 2 2" xfId="43240"/>
    <cellStyle name="Percent 3 2 4 2 3 3" xfId="19852"/>
    <cellStyle name="Percent 3 2 4 2 3 3 2" xfId="43241"/>
    <cellStyle name="Percent 3 2 4 2 3 4" xfId="43242"/>
    <cellStyle name="Percent 3 2 4 2 4" xfId="8287"/>
    <cellStyle name="Percent 3 2 4 2 4 2" xfId="43243"/>
    <cellStyle name="Percent 3 2 4 2 5" xfId="4206"/>
    <cellStyle name="Percent 3 2 4 2 5 2" xfId="43244"/>
    <cellStyle name="Percent 3 2 4 2 6" xfId="11178"/>
    <cellStyle name="Percent 3 2 4 2 6 2" xfId="43245"/>
    <cellStyle name="Percent 3 2 4 2 7" xfId="16961"/>
    <cellStyle name="Percent 3 2 4 2 7 2" xfId="43246"/>
    <cellStyle name="Percent 3 2 4 2 8" xfId="43247"/>
    <cellStyle name="Percent 3 2 4 3" xfId="1221"/>
    <cellStyle name="Percent 3 2 4 3 2" xfId="2925"/>
    <cellStyle name="Percent 3 2 4 3 2 2" xfId="10411"/>
    <cellStyle name="Percent 3 2 4 3 2 2 2" xfId="16193"/>
    <cellStyle name="Percent 3 2 4 3 2 2 2 2" xfId="43248"/>
    <cellStyle name="Percent 3 2 4 3 2 2 3" xfId="21976"/>
    <cellStyle name="Percent 3 2 4 3 2 2 3 2" xfId="43249"/>
    <cellStyle name="Percent 3 2 4 3 2 2 4" xfId="43250"/>
    <cellStyle name="Percent 3 2 4 3 2 3" xfId="7520"/>
    <cellStyle name="Percent 3 2 4 3 2 3 2" xfId="43251"/>
    <cellStyle name="Percent 3 2 4 3 2 4" xfId="13302"/>
    <cellStyle name="Percent 3 2 4 3 2 4 2" xfId="43252"/>
    <cellStyle name="Percent 3 2 4 3 2 5" xfId="19085"/>
    <cellStyle name="Percent 3 2 4 3 2 5 2" xfId="43253"/>
    <cellStyle name="Percent 3 2 4 3 2 6" xfId="43254"/>
    <cellStyle name="Percent 3 2 4 3 3" xfId="5817"/>
    <cellStyle name="Percent 3 2 4 3 3 2" xfId="14491"/>
    <cellStyle name="Percent 3 2 4 3 3 2 2" xfId="43255"/>
    <cellStyle name="Percent 3 2 4 3 3 3" xfId="20274"/>
    <cellStyle name="Percent 3 2 4 3 3 3 2" xfId="43256"/>
    <cellStyle name="Percent 3 2 4 3 3 4" xfId="43257"/>
    <cellStyle name="Percent 3 2 4 3 4" xfId="8709"/>
    <cellStyle name="Percent 3 2 4 3 4 2" xfId="43258"/>
    <cellStyle name="Percent 3 2 4 3 5" xfId="4628"/>
    <cellStyle name="Percent 3 2 4 3 5 2" xfId="43259"/>
    <cellStyle name="Percent 3 2 4 3 6" xfId="11600"/>
    <cellStyle name="Percent 3 2 4 3 6 2" xfId="43260"/>
    <cellStyle name="Percent 3 2 4 3 7" xfId="17383"/>
    <cellStyle name="Percent 3 2 4 3 7 2" xfId="43261"/>
    <cellStyle name="Percent 3 2 4 3 8" xfId="43262"/>
    <cellStyle name="Percent 3 2 4 4" xfId="2502"/>
    <cellStyle name="Percent 3 2 4 4 2" xfId="7097"/>
    <cellStyle name="Percent 3 2 4 4 2 2" xfId="15770"/>
    <cellStyle name="Percent 3 2 4 4 2 2 2" xfId="43263"/>
    <cellStyle name="Percent 3 2 4 4 2 3" xfId="21553"/>
    <cellStyle name="Percent 3 2 4 4 2 3 2" xfId="43264"/>
    <cellStyle name="Percent 3 2 4 4 2 4" xfId="43265"/>
    <cellStyle name="Percent 3 2 4 4 3" xfId="9988"/>
    <cellStyle name="Percent 3 2 4 4 3 2" xfId="43266"/>
    <cellStyle name="Percent 3 2 4 4 4" xfId="4205"/>
    <cellStyle name="Percent 3 2 4 4 4 2" xfId="43267"/>
    <cellStyle name="Percent 3 2 4 4 5" xfId="12879"/>
    <cellStyle name="Percent 3 2 4 4 5 2" xfId="43268"/>
    <cellStyle name="Percent 3 2 4 4 6" xfId="18662"/>
    <cellStyle name="Percent 3 2 4 4 6 2" xfId="43269"/>
    <cellStyle name="Percent 3 2 4 4 7" xfId="43270"/>
    <cellStyle name="Percent 3 2 4 5" xfId="1735"/>
    <cellStyle name="Percent 3 2 4 5 2" xfId="9221"/>
    <cellStyle name="Percent 3 2 4 5 2 2" xfId="15003"/>
    <cellStyle name="Percent 3 2 4 5 2 2 2" xfId="43271"/>
    <cellStyle name="Percent 3 2 4 5 2 3" xfId="20786"/>
    <cellStyle name="Percent 3 2 4 5 2 3 2" xfId="43272"/>
    <cellStyle name="Percent 3 2 4 5 2 4" xfId="43273"/>
    <cellStyle name="Percent 3 2 4 5 3" xfId="6330"/>
    <cellStyle name="Percent 3 2 4 5 3 2" xfId="43274"/>
    <cellStyle name="Percent 3 2 4 5 4" xfId="12112"/>
    <cellStyle name="Percent 3 2 4 5 4 2" xfId="43275"/>
    <cellStyle name="Percent 3 2 4 5 5" xfId="17895"/>
    <cellStyle name="Percent 3 2 4 5 5 2" xfId="43276"/>
    <cellStyle name="Percent 3 2 4 5 6" xfId="43277"/>
    <cellStyle name="Percent 3 2 4 6" xfId="5394"/>
    <cellStyle name="Percent 3 2 4 6 2" xfId="14068"/>
    <cellStyle name="Percent 3 2 4 6 2 2" xfId="43278"/>
    <cellStyle name="Percent 3 2 4 6 3" xfId="19851"/>
    <cellStyle name="Percent 3 2 4 6 3 2" xfId="43279"/>
    <cellStyle name="Percent 3 2 4 6 4" xfId="43280"/>
    <cellStyle name="Percent 3 2 4 7" xfId="8286"/>
    <cellStyle name="Percent 3 2 4 7 2" xfId="43281"/>
    <cellStyle name="Percent 3 2 4 8" xfId="3438"/>
    <cellStyle name="Percent 3 2 4 8 2" xfId="43282"/>
    <cellStyle name="Percent 3 2 4 9" xfId="11177"/>
    <cellStyle name="Percent 3 2 4 9 2" xfId="43283"/>
    <cellStyle name="Percent 3 2 5" xfId="767"/>
    <cellStyle name="Percent 3 2 5 10" xfId="16962"/>
    <cellStyle name="Percent 3 2 5 10 2" xfId="43284"/>
    <cellStyle name="Percent 3 2 5 11" xfId="43285"/>
    <cellStyle name="Percent 3 2 5 2" xfId="768"/>
    <cellStyle name="Percent 3 2 5 2 2" xfId="2505"/>
    <cellStyle name="Percent 3 2 5 2 2 2" xfId="9991"/>
    <cellStyle name="Percent 3 2 5 2 2 2 2" xfId="15773"/>
    <cellStyle name="Percent 3 2 5 2 2 2 2 2" xfId="43286"/>
    <cellStyle name="Percent 3 2 5 2 2 2 3" xfId="21556"/>
    <cellStyle name="Percent 3 2 5 2 2 2 3 2" xfId="43287"/>
    <cellStyle name="Percent 3 2 5 2 2 2 4" xfId="43288"/>
    <cellStyle name="Percent 3 2 5 2 2 3" xfId="7100"/>
    <cellStyle name="Percent 3 2 5 2 2 3 2" xfId="43289"/>
    <cellStyle name="Percent 3 2 5 2 2 4" xfId="12882"/>
    <cellStyle name="Percent 3 2 5 2 2 4 2" xfId="43290"/>
    <cellStyle name="Percent 3 2 5 2 2 5" xfId="18665"/>
    <cellStyle name="Percent 3 2 5 2 2 5 2" xfId="43291"/>
    <cellStyle name="Percent 3 2 5 2 2 6" xfId="43292"/>
    <cellStyle name="Percent 3 2 5 2 3" xfId="5397"/>
    <cellStyle name="Percent 3 2 5 2 3 2" xfId="14071"/>
    <cellStyle name="Percent 3 2 5 2 3 2 2" xfId="43293"/>
    <cellStyle name="Percent 3 2 5 2 3 3" xfId="19854"/>
    <cellStyle name="Percent 3 2 5 2 3 3 2" xfId="43294"/>
    <cellStyle name="Percent 3 2 5 2 3 4" xfId="43295"/>
    <cellStyle name="Percent 3 2 5 2 4" xfId="8289"/>
    <cellStyle name="Percent 3 2 5 2 4 2" xfId="43296"/>
    <cellStyle name="Percent 3 2 5 2 5" xfId="4208"/>
    <cellStyle name="Percent 3 2 5 2 5 2" xfId="43297"/>
    <cellStyle name="Percent 3 2 5 2 6" xfId="11180"/>
    <cellStyle name="Percent 3 2 5 2 6 2" xfId="43298"/>
    <cellStyle name="Percent 3 2 5 2 7" xfId="16963"/>
    <cellStyle name="Percent 3 2 5 2 7 2" xfId="43299"/>
    <cellStyle name="Percent 3 2 5 2 8" xfId="43300"/>
    <cellStyle name="Percent 3 2 5 3" xfId="1222"/>
    <cellStyle name="Percent 3 2 5 3 2" xfId="2926"/>
    <cellStyle name="Percent 3 2 5 3 2 2" xfId="10412"/>
    <cellStyle name="Percent 3 2 5 3 2 2 2" xfId="16194"/>
    <cellStyle name="Percent 3 2 5 3 2 2 2 2" xfId="43301"/>
    <cellStyle name="Percent 3 2 5 3 2 2 3" xfId="21977"/>
    <cellStyle name="Percent 3 2 5 3 2 2 3 2" xfId="43302"/>
    <cellStyle name="Percent 3 2 5 3 2 2 4" xfId="43303"/>
    <cellStyle name="Percent 3 2 5 3 2 3" xfId="7521"/>
    <cellStyle name="Percent 3 2 5 3 2 3 2" xfId="43304"/>
    <cellStyle name="Percent 3 2 5 3 2 4" xfId="13303"/>
    <cellStyle name="Percent 3 2 5 3 2 4 2" xfId="43305"/>
    <cellStyle name="Percent 3 2 5 3 2 5" xfId="19086"/>
    <cellStyle name="Percent 3 2 5 3 2 5 2" xfId="43306"/>
    <cellStyle name="Percent 3 2 5 3 2 6" xfId="43307"/>
    <cellStyle name="Percent 3 2 5 3 3" xfId="5818"/>
    <cellStyle name="Percent 3 2 5 3 3 2" xfId="14492"/>
    <cellStyle name="Percent 3 2 5 3 3 2 2" xfId="43308"/>
    <cellStyle name="Percent 3 2 5 3 3 3" xfId="20275"/>
    <cellStyle name="Percent 3 2 5 3 3 3 2" xfId="43309"/>
    <cellStyle name="Percent 3 2 5 3 3 4" xfId="43310"/>
    <cellStyle name="Percent 3 2 5 3 4" xfId="8710"/>
    <cellStyle name="Percent 3 2 5 3 4 2" xfId="43311"/>
    <cellStyle name="Percent 3 2 5 3 5" xfId="4629"/>
    <cellStyle name="Percent 3 2 5 3 5 2" xfId="43312"/>
    <cellStyle name="Percent 3 2 5 3 6" xfId="11601"/>
    <cellStyle name="Percent 3 2 5 3 6 2" xfId="43313"/>
    <cellStyle name="Percent 3 2 5 3 7" xfId="17384"/>
    <cellStyle name="Percent 3 2 5 3 7 2" xfId="43314"/>
    <cellStyle name="Percent 3 2 5 3 8" xfId="43315"/>
    <cellStyle name="Percent 3 2 5 4" xfId="2504"/>
    <cellStyle name="Percent 3 2 5 4 2" xfId="7099"/>
    <cellStyle name="Percent 3 2 5 4 2 2" xfId="15772"/>
    <cellStyle name="Percent 3 2 5 4 2 2 2" xfId="43316"/>
    <cellStyle name="Percent 3 2 5 4 2 3" xfId="21555"/>
    <cellStyle name="Percent 3 2 5 4 2 3 2" xfId="43317"/>
    <cellStyle name="Percent 3 2 5 4 2 4" xfId="43318"/>
    <cellStyle name="Percent 3 2 5 4 3" xfId="9990"/>
    <cellStyle name="Percent 3 2 5 4 3 2" xfId="43319"/>
    <cellStyle name="Percent 3 2 5 4 4" xfId="4207"/>
    <cellStyle name="Percent 3 2 5 4 4 2" xfId="43320"/>
    <cellStyle name="Percent 3 2 5 4 5" xfId="12881"/>
    <cellStyle name="Percent 3 2 5 4 5 2" xfId="43321"/>
    <cellStyle name="Percent 3 2 5 4 6" xfId="18664"/>
    <cellStyle name="Percent 3 2 5 4 6 2" xfId="43322"/>
    <cellStyle name="Percent 3 2 5 4 7" xfId="43323"/>
    <cellStyle name="Percent 3 2 5 5" xfId="1736"/>
    <cellStyle name="Percent 3 2 5 5 2" xfId="9222"/>
    <cellStyle name="Percent 3 2 5 5 2 2" xfId="15004"/>
    <cellStyle name="Percent 3 2 5 5 2 2 2" xfId="43324"/>
    <cellStyle name="Percent 3 2 5 5 2 3" xfId="20787"/>
    <cellStyle name="Percent 3 2 5 5 2 3 2" xfId="43325"/>
    <cellStyle name="Percent 3 2 5 5 2 4" xfId="43326"/>
    <cellStyle name="Percent 3 2 5 5 3" xfId="6331"/>
    <cellStyle name="Percent 3 2 5 5 3 2" xfId="43327"/>
    <cellStyle name="Percent 3 2 5 5 4" xfId="12113"/>
    <cellStyle name="Percent 3 2 5 5 4 2" xfId="43328"/>
    <cellStyle name="Percent 3 2 5 5 5" xfId="17896"/>
    <cellStyle name="Percent 3 2 5 5 5 2" xfId="43329"/>
    <cellStyle name="Percent 3 2 5 5 6" xfId="43330"/>
    <cellStyle name="Percent 3 2 5 6" xfId="5396"/>
    <cellStyle name="Percent 3 2 5 6 2" xfId="14070"/>
    <cellStyle name="Percent 3 2 5 6 2 2" xfId="43331"/>
    <cellStyle name="Percent 3 2 5 6 3" xfId="19853"/>
    <cellStyle name="Percent 3 2 5 6 3 2" xfId="43332"/>
    <cellStyle name="Percent 3 2 5 6 4" xfId="43333"/>
    <cellStyle name="Percent 3 2 5 7" xfId="8288"/>
    <cellStyle name="Percent 3 2 5 7 2" xfId="43334"/>
    <cellStyle name="Percent 3 2 5 8" xfId="3439"/>
    <cellStyle name="Percent 3 2 5 8 2" xfId="43335"/>
    <cellStyle name="Percent 3 2 5 9" xfId="11179"/>
    <cellStyle name="Percent 3 2 5 9 2" xfId="43336"/>
    <cellStyle name="Percent 3 2 6" xfId="769"/>
    <cellStyle name="Percent 3 2 6 2" xfId="2506"/>
    <cellStyle name="Percent 3 2 6 2 2" xfId="7101"/>
    <cellStyle name="Percent 3 2 6 2 2 2" xfId="15774"/>
    <cellStyle name="Percent 3 2 6 2 2 2 2" xfId="43337"/>
    <cellStyle name="Percent 3 2 6 2 2 3" xfId="21557"/>
    <cellStyle name="Percent 3 2 6 2 2 3 2" xfId="43338"/>
    <cellStyle name="Percent 3 2 6 2 2 4" xfId="43339"/>
    <cellStyle name="Percent 3 2 6 2 3" xfId="9992"/>
    <cellStyle name="Percent 3 2 6 2 3 2" xfId="43340"/>
    <cellStyle name="Percent 3 2 6 2 4" xfId="4209"/>
    <cellStyle name="Percent 3 2 6 2 4 2" xfId="43341"/>
    <cellStyle name="Percent 3 2 6 2 5" xfId="12883"/>
    <cellStyle name="Percent 3 2 6 2 5 2" xfId="43342"/>
    <cellStyle name="Percent 3 2 6 2 6" xfId="18666"/>
    <cellStyle name="Percent 3 2 6 2 6 2" xfId="43343"/>
    <cellStyle name="Percent 3 2 6 2 7" xfId="43344"/>
    <cellStyle name="Percent 3 2 6 3" xfId="1727"/>
    <cellStyle name="Percent 3 2 6 3 2" xfId="9213"/>
    <cellStyle name="Percent 3 2 6 3 2 2" xfId="14995"/>
    <cellStyle name="Percent 3 2 6 3 2 2 2" xfId="43345"/>
    <cellStyle name="Percent 3 2 6 3 2 3" xfId="20778"/>
    <cellStyle name="Percent 3 2 6 3 2 3 2" xfId="43346"/>
    <cellStyle name="Percent 3 2 6 3 2 4" xfId="43347"/>
    <cellStyle name="Percent 3 2 6 3 3" xfId="6322"/>
    <cellStyle name="Percent 3 2 6 3 3 2" xfId="43348"/>
    <cellStyle name="Percent 3 2 6 3 4" xfId="12104"/>
    <cellStyle name="Percent 3 2 6 3 4 2" xfId="43349"/>
    <cellStyle name="Percent 3 2 6 3 5" xfId="17887"/>
    <cellStyle name="Percent 3 2 6 3 5 2" xfId="43350"/>
    <cellStyle name="Percent 3 2 6 3 6" xfId="43351"/>
    <cellStyle name="Percent 3 2 6 4" xfId="5398"/>
    <cellStyle name="Percent 3 2 6 4 2" xfId="14072"/>
    <cellStyle name="Percent 3 2 6 4 2 2" xfId="43352"/>
    <cellStyle name="Percent 3 2 6 4 3" xfId="19855"/>
    <cellStyle name="Percent 3 2 6 4 3 2" xfId="43353"/>
    <cellStyle name="Percent 3 2 6 4 4" xfId="43354"/>
    <cellStyle name="Percent 3 2 6 5" xfId="8290"/>
    <cellStyle name="Percent 3 2 6 5 2" xfId="43355"/>
    <cellStyle name="Percent 3 2 6 6" xfId="3430"/>
    <cellStyle name="Percent 3 2 6 6 2" xfId="43356"/>
    <cellStyle name="Percent 3 2 6 7" xfId="11181"/>
    <cellStyle name="Percent 3 2 6 7 2" xfId="43357"/>
    <cellStyle name="Percent 3 2 6 8" xfId="16964"/>
    <cellStyle name="Percent 3 2 6 8 2" xfId="43358"/>
    <cellStyle name="Percent 3 2 6 9" xfId="43359"/>
    <cellStyle name="Percent 3 2 7" xfId="861"/>
    <cellStyle name="Percent 3 2 7 2" xfId="2567"/>
    <cellStyle name="Percent 3 2 7 2 2" xfId="10053"/>
    <cellStyle name="Percent 3 2 7 2 2 2" xfId="15835"/>
    <cellStyle name="Percent 3 2 7 2 2 2 2" xfId="43360"/>
    <cellStyle name="Percent 3 2 7 2 2 3" xfId="21618"/>
    <cellStyle name="Percent 3 2 7 2 2 3 2" xfId="43361"/>
    <cellStyle name="Percent 3 2 7 2 2 4" xfId="43362"/>
    <cellStyle name="Percent 3 2 7 2 3" xfId="7162"/>
    <cellStyle name="Percent 3 2 7 2 3 2" xfId="43363"/>
    <cellStyle name="Percent 3 2 7 2 4" xfId="12944"/>
    <cellStyle name="Percent 3 2 7 2 4 2" xfId="43364"/>
    <cellStyle name="Percent 3 2 7 2 5" xfId="18727"/>
    <cellStyle name="Percent 3 2 7 2 5 2" xfId="43365"/>
    <cellStyle name="Percent 3 2 7 2 6" xfId="43366"/>
    <cellStyle name="Percent 3 2 7 3" xfId="5459"/>
    <cellStyle name="Percent 3 2 7 3 2" xfId="14133"/>
    <cellStyle name="Percent 3 2 7 3 2 2" xfId="43367"/>
    <cellStyle name="Percent 3 2 7 3 3" xfId="19916"/>
    <cellStyle name="Percent 3 2 7 3 3 2" xfId="43368"/>
    <cellStyle name="Percent 3 2 7 3 4" xfId="43369"/>
    <cellStyle name="Percent 3 2 7 4" xfId="8351"/>
    <cellStyle name="Percent 3 2 7 4 2" xfId="43370"/>
    <cellStyle name="Percent 3 2 7 5" xfId="4270"/>
    <cellStyle name="Percent 3 2 7 5 2" xfId="43371"/>
    <cellStyle name="Percent 3 2 7 6" xfId="11242"/>
    <cellStyle name="Percent 3 2 7 6 2" xfId="43372"/>
    <cellStyle name="Percent 3 2 7 7" xfId="17025"/>
    <cellStyle name="Percent 3 2 7 7 2" xfId="43373"/>
    <cellStyle name="Percent 3 2 7 8" xfId="43374"/>
    <cellStyle name="Percent 3 2 8" xfId="2487"/>
    <cellStyle name="Percent 3 2 8 2" xfId="7082"/>
    <cellStyle name="Percent 3 2 8 2 2" xfId="15755"/>
    <cellStyle name="Percent 3 2 8 2 2 2" xfId="43375"/>
    <cellStyle name="Percent 3 2 8 2 3" xfId="21538"/>
    <cellStyle name="Percent 3 2 8 2 3 2" xfId="43376"/>
    <cellStyle name="Percent 3 2 8 2 4" xfId="43377"/>
    <cellStyle name="Percent 3 2 8 3" xfId="9973"/>
    <cellStyle name="Percent 3 2 8 3 2" xfId="43378"/>
    <cellStyle name="Percent 3 2 8 4" xfId="4190"/>
    <cellStyle name="Percent 3 2 8 4 2" xfId="43379"/>
    <cellStyle name="Percent 3 2 8 5" xfId="12864"/>
    <cellStyle name="Percent 3 2 8 5 2" xfId="43380"/>
    <cellStyle name="Percent 3 2 8 6" xfId="18647"/>
    <cellStyle name="Percent 3 2 8 6 2" xfId="43381"/>
    <cellStyle name="Percent 3 2 8 7" xfId="43382"/>
    <cellStyle name="Percent 3 2 9" xfId="1351"/>
    <cellStyle name="Percent 3 2 9 2" xfId="8837"/>
    <cellStyle name="Percent 3 2 9 2 2" xfId="14619"/>
    <cellStyle name="Percent 3 2 9 2 2 2" xfId="43383"/>
    <cellStyle name="Percent 3 2 9 2 3" xfId="20402"/>
    <cellStyle name="Percent 3 2 9 2 3 2" xfId="43384"/>
    <cellStyle name="Percent 3 2 9 2 4" xfId="43385"/>
    <cellStyle name="Percent 3 2 9 3" xfId="5946"/>
    <cellStyle name="Percent 3 2 9 3 2" xfId="43386"/>
    <cellStyle name="Percent 3 2 9 4" xfId="11728"/>
    <cellStyle name="Percent 3 2 9 4 2" xfId="43387"/>
    <cellStyle name="Percent 3 2 9 5" xfId="17511"/>
    <cellStyle name="Percent 3 2 9 5 2" xfId="43388"/>
    <cellStyle name="Percent 3 2 9 6" xfId="43389"/>
    <cellStyle name="Percent 3 3" xfId="770"/>
    <cellStyle name="Percent 3 3 10" xfId="8291"/>
    <cellStyle name="Percent 3 3 10 2" xfId="43390"/>
    <cellStyle name="Percent 3 3 11" xfId="3056"/>
    <cellStyle name="Percent 3 3 11 2" xfId="43391"/>
    <cellStyle name="Percent 3 3 12" xfId="11182"/>
    <cellStyle name="Percent 3 3 12 2" xfId="43392"/>
    <cellStyle name="Percent 3 3 13" xfId="16965"/>
    <cellStyle name="Percent 3 3 13 2" xfId="43393"/>
    <cellStyle name="Percent 3 3 14" xfId="43394"/>
    <cellStyle name="Percent 3 3 2" xfId="771"/>
    <cellStyle name="Percent 3 3 2 10" xfId="11183"/>
    <cellStyle name="Percent 3 3 2 10 2" xfId="43395"/>
    <cellStyle name="Percent 3 3 2 11" xfId="16966"/>
    <cellStyle name="Percent 3 3 2 11 2" xfId="43396"/>
    <cellStyle name="Percent 3 3 2 12" xfId="43397"/>
    <cellStyle name="Percent 3 3 2 2" xfId="772"/>
    <cellStyle name="Percent 3 3 2 2 10" xfId="16967"/>
    <cellStyle name="Percent 3 3 2 2 10 2" xfId="43398"/>
    <cellStyle name="Percent 3 3 2 2 11" xfId="43399"/>
    <cellStyle name="Percent 3 3 2 2 2" xfId="773"/>
    <cellStyle name="Percent 3 3 2 2 2 2" xfId="2510"/>
    <cellStyle name="Percent 3 3 2 2 2 2 2" xfId="9996"/>
    <cellStyle name="Percent 3 3 2 2 2 2 2 2" xfId="15778"/>
    <cellStyle name="Percent 3 3 2 2 2 2 2 2 2" xfId="43400"/>
    <cellStyle name="Percent 3 3 2 2 2 2 2 3" xfId="21561"/>
    <cellStyle name="Percent 3 3 2 2 2 2 2 3 2" xfId="43401"/>
    <cellStyle name="Percent 3 3 2 2 2 2 2 4" xfId="43402"/>
    <cellStyle name="Percent 3 3 2 2 2 2 3" xfId="7105"/>
    <cellStyle name="Percent 3 3 2 2 2 2 3 2" xfId="43403"/>
    <cellStyle name="Percent 3 3 2 2 2 2 4" xfId="12887"/>
    <cellStyle name="Percent 3 3 2 2 2 2 4 2" xfId="43404"/>
    <cellStyle name="Percent 3 3 2 2 2 2 5" xfId="18670"/>
    <cellStyle name="Percent 3 3 2 2 2 2 5 2" xfId="43405"/>
    <cellStyle name="Percent 3 3 2 2 2 2 6" xfId="43406"/>
    <cellStyle name="Percent 3 3 2 2 2 3" xfId="5402"/>
    <cellStyle name="Percent 3 3 2 2 2 3 2" xfId="14076"/>
    <cellStyle name="Percent 3 3 2 2 2 3 2 2" xfId="43407"/>
    <cellStyle name="Percent 3 3 2 2 2 3 3" xfId="19859"/>
    <cellStyle name="Percent 3 3 2 2 2 3 3 2" xfId="43408"/>
    <cellStyle name="Percent 3 3 2 2 2 3 4" xfId="43409"/>
    <cellStyle name="Percent 3 3 2 2 2 4" xfId="8294"/>
    <cellStyle name="Percent 3 3 2 2 2 4 2" xfId="43410"/>
    <cellStyle name="Percent 3 3 2 2 2 5" xfId="4213"/>
    <cellStyle name="Percent 3 3 2 2 2 5 2" xfId="43411"/>
    <cellStyle name="Percent 3 3 2 2 2 6" xfId="11185"/>
    <cellStyle name="Percent 3 3 2 2 2 6 2" xfId="43412"/>
    <cellStyle name="Percent 3 3 2 2 2 7" xfId="16968"/>
    <cellStyle name="Percent 3 3 2 2 2 7 2" xfId="43413"/>
    <cellStyle name="Percent 3 3 2 2 2 8" xfId="43414"/>
    <cellStyle name="Percent 3 3 2 2 3" xfId="1224"/>
    <cellStyle name="Percent 3 3 2 2 3 2" xfId="2928"/>
    <cellStyle name="Percent 3 3 2 2 3 2 2" xfId="10414"/>
    <cellStyle name="Percent 3 3 2 2 3 2 2 2" xfId="16196"/>
    <cellStyle name="Percent 3 3 2 2 3 2 2 2 2" xfId="43415"/>
    <cellStyle name="Percent 3 3 2 2 3 2 2 3" xfId="21979"/>
    <cellStyle name="Percent 3 3 2 2 3 2 2 3 2" xfId="43416"/>
    <cellStyle name="Percent 3 3 2 2 3 2 2 4" xfId="43417"/>
    <cellStyle name="Percent 3 3 2 2 3 2 3" xfId="7523"/>
    <cellStyle name="Percent 3 3 2 2 3 2 3 2" xfId="43418"/>
    <cellStyle name="Percent 3 3 2 2 3 2 4" xfId="13305"/>
    <cellStyle name="Percent 3 3 2 2 3 2 4 2" xfId="43419"/>
    <cellStyle name="Percent 3 3 2 2 3 2 5" xfId="19088"/>
    <cellStyle name="Percent 3 3 2 2 3 2 5 2" xfId="43420"/>
    <cellStyle name="Percent 3 3 2 2 3 2 6" xfId="43421"/>
    <cellStyle name="Percent 3 3 2 2 3 3" xfId="5820"/>
    <cellStyle name="Percent 3 3 2 2 3 3 2" xfId="14494"/>
    <cellStyle name="Percent 3 3 2 2 3 3 2 2" xfId="43422"/>
    <cellStyle name="Percent 3 3 2 2 3 3 3" xfId="20277"/>
    <cellStyle name="Percent 3 3 2 2 3 3 3 2" xfId="43423"/>
    <cellStyle name="Percent 3 3 2 2 3 3 4" xfId="43424"/>
    <cellStyle name="Percent 3 3 2 2 3 4" xfId="8712"/>
    <cellStyle name="Percent 3 3 2 2 3 4 2" xfId="43425"/>
    <cellStyle name="Percent 3 3 2 2 3 5" xfId="4631"/>
    <cellStyle name="Percent 3 3 2 2 3 5 2" xfId="43426"/>
    <cellStyle name="Percent 3 3 2 2 3 6" xfId="11603"/>
    <cellStyle name="Percent 3 3 2 2 3 6 2" xfId="43427"/>
    <cellStyle name="Percent 3 3 2 2 3 7" xfId="17386"/>
    <cellStyle name="Percent 3 3 2 2 3 7 2" xfId="43428"/>
    <cellStyle name="Percent 3 3 2 2 3 8" xfId="43429"/>
    <cellStyle name="Percent 3 3 2 2 4" xfId="2509"/>
    <cellStyle name="Percent 3 3 2 2 4 2" xfId="7104"/>
    <cellStyle name="Percent 3 3 2 2 4 2 2" xfId="15777"/>
    <cellStyle name="Percent 3 3 2 2 4 2 2 2" xfId="43430"/>
    <cellStyle name="Percent 3 3 2 2 4 2 3" xfId="21560"/>
    <cellStyle name="Percent 3 3 2 2 4 2 3 2" xfId="43431"/>
    <cellStyle name="Percent 3 3 2 2 4 2 4" xfId="43432"/>
    <cellStyle name="Percent 3 3 2 2 4 3" xfId="9995"/>
    <cellStyle name="Percent 3 3 2 2 4 3 2" xfId="43433"/>
    <cellStyle name="Percent 3 3 2 2 4 4" xfId="4212"/>
    <cellStyle name="Percent 3 3 2 2 4 4 2" xfId="43434"/>
    <cellStyle name="Percent 3 3 2 2 4 5" xfId="12886"/>
    <cellStyle name="Percent 3 3 2 2 4 5 2" xfId="43435"/>
    <cellStyle name="Percent 3 3 2 2 4 6" xfId="18669"/>
    <cellStyle name="Percent 3 3 2 2 4 6 2" xfId="43436"/>
    <cellStyle name="Percent 3 3 2 2 4 7" xfId="43437"/>
    <cellStyle name="Percent 3 3 2 2 5" xfId="1739"/>
    <cellStyle name="Percent 3 3 2 2 5 2" xfId="9225"/>
    <cellStyle name="Percent 3 3 2 2 5 2 2" xfId="15007"/>
    <cellStyle name="Percent 3 3 2 2 5 2 2 2" xfId="43438"/>
    <cellStyle name="Percent 3 3 2 2 5 2 3" xfId="20790"/>
    <cellStyle name="Percent 3 3 2 2 5 2 3 2" xfId="43439"/>
    <cellStyle name="Percent 3 3 2 2 5 2 4" xfId="43440"/>
    <cellStyle name="Percent 3 3 2 2 5 3" xfId="6334"/>
    <cellStyle name="Percent 3 3 2 2 5 3 2" xfId="43441"/>
    <cellStyle name="Percent 3 3 2 2 5 4" xfId="12116"/>
    <cellStyle name="Percent 3 3 2 2 5 4 2" xfId="43442"/>
    <cellStyle name="Percent 3 3 2 2 5 5" xfId="17899"/>
    <cellStyle name="Percent 3 3 2 2 5 5 2" xfId="43443"/>
    <cellStyle name="Percent 3 3 2 2 5 6" xfId="43444"/>
    <cellStyle name="Percent 3 3 2 2 6" xfId="5401"/>
    <cellStyle name="Percent 3 3 2 2 6 2" xfId="14075"/>
    <cellStyle name="Percent 3 3 2 2 6 2 2" xfId="43445"/>
    <cellStyle name="Percent 3 3 2 2 6 3" xfId="19858"/>
    <cellStyle name="Percent 3 3 2 2 6 3 2" xfId="43446"/>
    <cellStyle name="Percent 3 3 2 2 6 4" xfId="43447"/>
    <cellStyle name="Percent 3 3 2 2 7" xfId="8293"/>
    <cellStyle name="Percent 3 3 2 2 7 2" xfId="43448"/>
    <cellStyle name="Percent 3 3 2 2 8" xfId="3442"/>
    <cellStyle name="Percent 3 3 2 2 8 2" xfId="43449"/>
    <cellStyle name="Percent 3 3 2 2 9" xfId="11184"/>
    <cellStyle name="Percent 3 3 2 2 9 2" xfId="43450"/>
    <cellStyle name="Percent 3 3 2 3" xfId="774"/>
    <cellStyle name="Percent 3 3 2 3 2" xfId="2511"/>
    <cellStyle name="Percent 3 3 2 3 2 2" xfId="9997"/>
    <cellStyle name="Percent 3 3 2 3 2 2 2" xfId="15779"/>
    <cellStyle name="Percent 3 3 2 3 2 2 2 2" xfId="43451"/>
    <cellStyle name="Percent 3 3 2 3 2 2 3" xfId="21562"/>
    <cellStyle name="Percent 3 3 2 3 2 2 3 2" xfId="43452"/>
    <cellStyle name="Percent 3 3 2 3 2 2 4" xfId="43453"/>
    <cellStyle name="Percent 3 3 2 3 2 3" xfId="7106"/>
    <cellStyle name="Percent 3 3 2 3 2 3 2" xfId="43454"/>
    <cellStyle name="Percent 3 3 2 3 2 4" xfId="12888"/>
    <cellStyle name="Percent 3 3 2 3 2 4 2" xfId="43455"/>
    <cellStyle name="Percent 3 3 2 3 2 5" xfId="18671"/>
    <cellStyle name="Percent 3 3 2 3 2 5 2" xfId="43456"/>
    <cellStyle name="Percent 3 3 2 3 2 6" xfId="43457"/>
    <cellStyle name="Percent 3 3 2 3 3" xfId="5403"/>
    <cellStyle name="Percent 3 3 2 3 3 2" xfId="14077"/>
    <cellStyle name="Percent 3 3 2 3 3 2 2" xfId="43458"/>
    <cellStyle name="Percent 3 3 2 3 3 3" xfId="19860"/>
    <cellStyle name="Percent 3 3 2 3 3 3 2" xfId="43459"/>
    <cellStyle name="Percent 3 3 2 3 3 4" xfId="43460"/>
    <cellStyle name="Percent 3 3 2 3 4" xfId="8295"/>
    <cellStyle name="Percent 3 3 2 3 4 2" xfId="43461"/>
    <cellStyle name="Percent 3 3 2 3 5" xfId="4214"/>
    <cellStyle name="Percent 3 3 2 3 5 2" xfId="43462"/>
    <cellStyle name="Percent 3 3 2 3 6" xfId="11186"/>
    <cellStyle name="Percent 3 3 2 3 6 2" xfId="43463"/>
    <cellStyle name="Percent 3 3 2 3 7" xfId="16969"/>
    <cellStyle name="Percent 3 3 2 3 7 2" xfId="43464"/>
    <cellStyle name="Percent 3 3 2 3 8" xfId="43465"/>
    <cellStyle name="Percent 3 3 2 4" xfId="1223"/>
    <cellStyle name="Percent 3 3 2 4 2" xfId="2927"/>
    <cellStyle name="Percent 3 3 2 4 2 2" xfId="10413"/>
    <cellStyle name="Percent 3 3 2 4 2 2 2" xfId="16195"/>
    <cellStyle name="Percent 3 3 2 4 2 2 2 2" xfId="43466"/>
    <cellStyle name="Percent 3 3 2 4 2 2 3" xfId="21978"/>
    <cellStyle name="Percent 3 3 2 4 2 2 3 2" xfId="43467"/>
    <cellStyle name="Percent 3 3 2 4 2 2 4" xfId="43468"/>
    <cellStyle name="Percent 3 3 2 4 2 3" xfId="7522"/>
    <cellStyle name="Percent 3 3 2 4 2 3 2" xfId="43469"/>
    <cellStyle name="Percent 3 3 2 4 2 4" xfId="13304"/>
    <cellStyle name="Percent 3 3 2 4 2 4 2" xfId="43470"/>
    <cellStyle name="Percent 3 3 2 4 2 5" xfId="19087"/>
    <cellStyle name="Percent 3 3 2 4 2 5 2" xfId="43471"/>
    <cellStyle name="Percent 3 3 2 4 2 6" xfId="43472"/>
    <cellStyle name="Percent 3 3 2 4 3" xfId="5819"/>
    <cellStyle name="Percent 3 3 2 4 3 2" xfId="14493"/>
    <cellStyle name="Percent 3 3 2 4 3 2 2" xfId="43473"/>
    <cellStyle name="Percent 3 3 2 4 3 3" xfId="20276"/>
    <cellStyle name="Percent 3 3 2 4 3 3 2" xfId="43474"/>
    <cellStyle name="Percent 3 3 2 4 3 4" xfId="43475"/>
    <cellStyle name="Percent 3 3 2 4 4" xfId="8711"/>
    <cellStyle name="Percent 3 3 2 4 4 2" xfId="43476"/>
    <cellStyle name="Percent 3 3 2 4 5" xfId="4630"/>
    <cellStyle name="Percent 3 3 2 4 5 2" xfId="43477"/>
    <cellStyle name="Percent 3 3 2 4 6" xfId="11602"/>
    <cellStyle name="Percent 3 3 2 4 6 2" xfId="43478"/>
    <cellStyle name="Percent 3 3 2 4 7" xfId="17385"/>
    <cellStyle name="Percent 3 3 2 4 7 2" xfId="43479"/>
    <cellStyle name="Percent 3 3 2 4 8" xfId="43480"/>
    <cellStyle name="Percent 3 3 2 5" xfId="2508"/>
    <cellStyle name="Percent 3 3 2 5 2" xfId="7103"/>
    <cellStyle name="Percent 3 3 2 5 2 2" xfId="15776"/>
    <cellStyle name="Percent 3 3 2 5 2 2 2" xfId="43481"/>
    <cellStyle name="Percent 3 3 2 5 2 3" xfId="21559"/>
    <cellStyle name="Percent 3 3 2 5 2 3 2" xfId="43482"/>
    <cellStyle name="Percent 3 3 2 5 2 4" xfId="43483"/>
    <cellStyle name="Percent 3 3 2 5 3" xfId="9994"/>
    <cellStyle name="Percent 3 3 2 5 3 2" xfId="43484"/>
    <cellStyle name="Percent 3 3 2 5 4" xfId="4211"/>
    <cellStyle name="Percent 3 3 2 5 4 2" xfId="43485"/>
    <cellStyle name="Percent 3 3 2 5 5" xfId="12885"/>
    <cellStyle name="Percent 3 3 2 5 5 2" xfId="43486"/>
    <cellStyle name="Percent 3 3 2 5 6" xfId="18668"/>
    <cellStyle name="Percent 3 3 2 5 6 2" xfId="43487"/>
    <cellStyle name="Percent 3 3 2 5 7" xfId="43488"/>
    <cellStyle name="Percent 3 3 2 6" xfId="1738"/>
    <cellStyle name="Percent 3 3 2 6 2" xfId="9224"/>
    <cellStyle name="Percent 3 3 2 6 2 2" xfId="15006"/>
    <cellStyle name="Percent 3 3 2 6 2 2 2" xfId="43489"/>
    <cellStyle name="Percent 3 3 2 6 2 3" xfId="20789"/>
    <cellStyle name="Percent 3 3 2 6 2 3 2" xfId="43490"/>
    <cellStyle name="Percent 3 3 2 6 2 4" xfId="43491"/>
    <cellStyle name="Percent 3 3 2 6 3" xfId="6333"/>
    <cellStyle name="Percent 3 3 2 6 3 2" xfId="43492"/>
    <cellStyle name="Percent 3 3 2 6 4" xfId="12115"/>
    <cellStyle name="Percent 3 3 2 6 4 2" xfId="43493"/>
    <cellStyle name="Percent 3 3 2 6 5" xfId="17898"/>
    <cellStyle name="Percent 3 3 2 6 5 2" xfId="43494"/>
    <cellStyle name="Percent 3 3 2 6 6" xfId="43495"/>
    <cellStyle name="Percent 3 3 2 7" xfId="5400"/>
    <cellStyle name="Percent 3 3 2 7 2" xfId="14074"/>
    <cellStyle name="Percent 3 3 2 7 2 2" xfId="43496"/>
    <cellStyle name="Percent 3 3 2 7 3" xfId="19857"/>
    <cellStyle name="Percent 3 3 2 7 3 2" xfId="43497"/>
    <cellStyle name="Percent 3 3 2 7 4" xfId="43498"/>
    <cellStyle name="Percent 3 3 2 8" xfId="8292"/>
    <cellStyle name="Percent 3 3 2 8 2" xfId="43499"/>
    <cellStyle name="Percent 3 3 2 9" xfId="3441"/>
    <cellStyle name="Percent 3 3 2 9 2" xfId="43500"/>
    <cellStyle name="Percent 3 3 3" xfId="775"/>
    <cellStyle name="Percent 3 3 3 10" xfId="16970"/>
    <cellStyle name="Percent 3 3 3 10 2" xfId="43501"/>
    <cellStyle name="Percent 3 3 3 11" xfId="43502"/>
    <cellStyle name="Percent 3 3 3 2" xfId="776"/>
    <cellStyle name="Percent 3 3 3 2 2" xfId="2513"/>
    <cellStyle name="Percent 3 3 3 2 2 2" xfId="9999"/>
    <cellStyle name="Percent 3 3 3 2 2 2 2" xfId="15781"/>
    <cellStyle name="Percent 3 3 3 2 2 2 2 2" xfId="43503"/>
    <cellStyle name="Percent 3 3 3 2 2 2 3" xfId="21564"/>
    <cellStyle name="Percent 3 3 3 2 2 2 3 2" xfId="43504"/>
    <cellStyle name="Percent 3 3 3 2 2 2 4" xfId="43505"/>
    <cellStyle name="Percent 3 3 3 2 2 3" xfId="7108"/>
    <cellStyle name="Percent 3 3 3 2 2 3 2" xfId="43506"/>
    <cellStyle name="Percent 3 3 3 2 2 4" xfId="12890"/>
    <cellStyle name="Percent 3 3 3 2 2 4 2" xfId="43507"/>
    <cellStyle name="Percent 3 3 3 2 2 5" xfId="18673"/>
    <cellStyle name="Percent 3 3 3 2 2 5 2" xfId="43508"/>
    <cellStyle name="Percent 3 3 3 2 2 6" xfId="43509"/>
    <cellStyle name="Percent 3 3 3 2 3" xfId="5405"/>
    <cellStyle name="Percent 3 3 3 2 3 2" xfId="14079"/>
    <cellStyle name="Percent 3 3 3 2 3 2 2" xfId="43510"/>
    <cellStyle name="Percent 3 3 3 2 3 3" xfId="19862"/>
    <cellStyle name="Percent 3 3 3 2 3 3 2" xfId="43511"/>
    <cellStyle name="Percent 3 3 3 2 3 4" xfId="43512"/>
    <cellStyle name="Percent 3 3 3 2 4" xfId="8297"/>
    <cellStyle name="Percent 3 3 3 2 4 2" xfId="43513"/>
    <cellStyle name="Percent 3 3 3 2 5" xfId="4216"/>
    <cellStyle name="Percent 3 3 3 2 5 2" xfId="43514"/>
    <cellStyle name="Percent 3 3 3 2 6" xfId="11188"/>
    <cellStyle name="Percent 3 3 3 2 6 2" xfId="43515"/>
    <cellStyle name="Percent 3 3 3 2 7" xfId="16971"/>
    <cellStyle name="Percent 3 3 3 2 7 2" xfId="43516"/>
    <cellStyle name="Percent 3 3 3 2 8" xfId="43517"/>
    <cellStyle name="Percent 3 3 3 3" xfId="1225"/>
    <cellStyle name="Percent 3 3 3 3 2" xfId="2929"/>
    <cellStyle name="Percent 3 3 3 3 2 2" xfId="10415"/>
    <cellStyle name="Percent 3 3 3 3 2 2 2" xfId="16197"/>
    <cellStyle name="Percent 3 3 3 3 2 2 2 2" xfId="43518"/>
    <cellStyle name="Percent 3 3 3 3 2 2 3" xfId="21980"/>
    <cellStyle name="Percent 3 3 3 3 2 2 3 2" xfId="43519"/>
    <cellStyle name="Percent 3 3 3 3 2 2 4" xfId="43520"/>
    <cellStyle name="Percent 3 3 3 3 2 3" xfId="7524"/>
    <cellStyle name="Percent 3 3 3 3 2 3 2" xfId="43521"/>
    <cellStyle name="Percent 3 3 3 3 2 4" xfId="13306"/>
    <cellStyle name="Percent 3 3 3 3 2 4 2" xfId="43522"/>
    <cellStyle name="Percent 3 3 3 3 2 5" xfId="19089"/>
    <cellStyle name="Percent 3 3 3 3 2 5 2" xfId="43523"/>
    <cellStyle name="Percent 3 3 3 3 2 6" xfId="43524"/>
    <cellStyle name="Percent 3 3 3 3 3" xfId="5821"/>
    <cellStyle name="Percent 3 3 3 3 3 2" xfId="14495"/>
    <cellStyle name="Percent 3 3 3 3 3 2 2" xfId="43525"/>
    <cellStyle name="Percent 3 3 3 3 3 3" xfId="20278"/>
    <cellStyle name="Percent 3 3 3 3 3 3 2" xfId="43526"/>
    <cellStyle name="Percent 3 3 3 3 3 4" xfId="43527"/>
    <cellStyle name="Percent 3 3 3 3 4" xfId="8713"/>
    <cellStyle name="Percent 3 3 3 3 4 2" xfId="43528"/>
    <cellStyle name="Percent 3 3 3 3 5" xfId="4632"/>
    <cellStyle name="Percent 3 3 3 3 5 2" xfId="43529"/>
    <cellStyle name="Percent 3 3 3 3 6" xfId="11604"/>
    <cellStyle name="Percent 3 3 3 3 6 2" xfId="43530"/>
    <cellStyle name="Percent 3 3 3 3 7" xfId="17387"/>
    <cellStyle name="Percent 3 3 3 3 7 2" xfId="43531"/>
    <cellStyle name="Percent 3 3 3 3 8" xfId="43532"/>
    <cellStyle name="Percent 3 3 3 4" xfId="2512"/>
    <cellStyle name="Percent 3 3 3 4 2" xfId="7107"/>
    <cellStyle name="Percent 3 3 3 4 2 2" xfId="15780"/>
    <cellStyle name="Percent 3 3 3 4 2 2 2" xfId="43533"/>
    <cellStyle name="Percent 3 3 3 4 2 3" xfId="21563"/>
    <cellStyle name="Percent 3 3 3 4 2 3 2" xfId="43534"/>
    <cellStyle name="Percent 3 3 3 4 2 4" xfId="43535"/>
    <cellStyle name="Percent 3 3 3 4 3" xfId="9998"/>
    <cellStyle name="Percent 3 3 3 4 3 2" xfId="43536"/>
    <cellStyle name="Percent 3 3 3 4 4" xfId="4215"/>
    <cellStyle name="Percent 3 3 3 4 4 2" xfId="43537"/>
    <cellStyle name="Percent 3 3 3 4 5" xfId="12889"/>
    <cellStyle name="Percent 3 3 3 4 5 2" xfId="43538"/>
    <cellStyle name="Percent 3 3 3 4 6" xfId="18672"/>
    <cellStyle name="Percent 3 3 3 4 6 2" xfId="43539"/>
    <cellStyle name="Percent 3 3 3 4 7" xfId="43540"/>
    <cellStyle name="Percent 3 3 3 5" xfId="1740"/>
    <cellStyle name="Percent 3 3 3 5 2" xfId="9226"/>
    <cellStyle name="Percent 3 3 3 5 2 2" xfId="15008"/>
    <cellStyle name="Percent 3 3 3 5 2 2 2" xfId="43541"/>
    <cellStyle name="Percent 3 3 3 5 2 3" xfId="20791"/>
    <cellStyle name="Percent 3 3 3 5 2 3 2" xfId="43542"/>
    <cellStyle name="Percent 3 3 3 5 2 4" xfId="43543"/>
    <cellStyle name="Percent 3 3 3 5 3" xfId="6335"/>
    <cellStyle name="Percent 3 3 3 5 3 2" xfId="43544"/>
    <cellStyle name="Percent 3 3 3 5 4" xfId="12117"/>
    <cellStyle name="Percent 3 3 3 5 4 2" xfId="43545"/>
    <cellStyle name="Percent 3 3 3 5 5" xfId="17900"/>
    <cellStyle name="Percent 3 3 3 5 5 2" xfId="43546"/>
    <cellStyle name="Percent 3 3 3 5 6" xfId="43547"/>
    <cellStyle name="Percent 3 3 3 6" xfId="5404"/>
    <cellStyle name="Percent 3 3 3 6 2" xfId="14078"/>
    <cellStyle name="Percent 3 3 3 6 2 2" xfId="43548"/>
    <cellStyle name="Percent 3 3 3 6 3" xfId="19861"/>
    <cellStyle name="Percent 3 3 3 6 3 2" xfId="43549"/>
    <cellStyle name="Percent 3 3 3 6 4" xfId="43550"/>
    <cellStyle name="Percent 3 3 3 7" xfId="8296"/>
    <cellStyle name="Percent 3 3 3 7 2" xfId="43551"/>
    <cellStyle name="Percent 3 3 3 8" xfId="3443"/>
    <cellStyle name="Percent 3 3 3 8 2" xfId="43552"/>
    <cellStyle name="Percent 3 3 3 9" xfId="11187"/>
    <cellStyle name="Percent 3 3 3 9 2" xfId="43553"/>
    <cellStyle name="Percent 3 3 4" xfId="777"/>
    <cellStyle name="Percent 3 3 4 10" xfId="16972"/>
    <cellStyle name="Percent 3 3 4 10 2" xfId="43554"/>
    <cellStyle name="Percent 3 3 4 11" xfId="43555"/>
    <cellStyle name="Percent 3 3 4 2" xfId="778"/>
    <cellStyle name="Percent 3 3 4 2 2" xfId="2515"/>
    <cellStyle name="Percent 3 3 4 2 2 2" xfId="10001"/>
    <cellStyle name="Percent 3 3 4 2 2 2 2" xfId="15783"/>
    <cellStyle name="Percent 3 3 4 2 2 2 2 2" xfId="43556"/>
    <cellStyle name="Percent 3 3 4 2 2 2 3" xfId="21566"/>
    <cellStyle name="Percent 3 3 4 2 2 2 3 2" xfId="43557"/>
    <cellStyle name="Percent 3 3 4 2 2 2 4" xfId="43558"/>
    <cellStyle name="Percent 3 3 4 2 2 3" xfId="7110"/>
    <cellStyle name="Percent 3 3 4 2 2 3 2" xfId="43559"/>
    <cellStyle name="Percent 3 3 4 2 2 4" xfId="12892"/>
    <cellStyle name="Percent 3 3 4 2 2 4 2" xfId="43560"/>
    <cellStyle name="Percent 3 3 4 2 2 5" xfId="18675"/>
    <cellStyle name="Percent 3 3 4 2 2 5 2" xfId="43561"/>
    <cellStyle name="Percent 3 3 4 2 2 6" xfId="43562"/>
    <cellStyle name="Percent 3 3 4 2 3" xfId="5407"/>
    <cellStyle name="Percent 3 3 4 2 3 2" xfId="14081"/>
    <cellStyle name="Percent 3 3 4 2 3 2 2" xfId="43563"/>
    <cellStyle name="Percent 3 3 4 2 3 3" xfId="19864"/>
    <cellStyle name="Percent 3 3 4 2 3 3 2" xfId="43564"/>
    <cellStyle name="Percent 3 3 4 2 3 4" xfId="43565"/>
    <cellStyle name="Percent 3 3 4 2 4" xfId="8299"/>
    <cellStyle name="Percent 3 3 4 2 4 2" xfId="43566"/>
    <cellStyle name="Percent 3 3 4 2 5" xfId="4218"/>
    <cellStyle name="Percent 3 3 4 2 5 2" xfId="43567"/>
    <cellStyle name="Percent 3 3 4 2 6" xfId="11190"/>
    <cellStyle name="Percent 3 3 4 2 6 2" xfId="43568"/>
    <cellStyle name="Percent 3 3 4 2 7" xfId="16973"/>
    <cellStyle name="Percent 3 3 4 2 7 2" xfId="43569"/>
    <cellStyle name="Percent 3 3 4 2 8" xfId="43570"/>
    <cellStyle name="Percent 3 3 4 3" xfId="1226"/>
    <cellStyle name="Percent 3 3 4 3 2" xfId="2930"/>
    <cellStyle name="Percent 3 3 4 3 2 2" xfId="10416"/>
    <cellStyle name="Percent 3 3 4 3 2 2 2" xfId="16198"/>
    <cellStyle name="Percent 3 3 4 3 2 2 2 2" xfId="43571"/>
    <cellStyle name="Percent 3 3 4 3 2 2 3" xfId="21981"/>
    <cellStyle name="Percent 3 3 4 3 2 2 3 2" xfId="43572"/>
    <cellStyle name="Percent 3 3 4 3 2 2 4" xfId="43573"/>
    <cellStyle name="Percent 3 3 4 3 2 3" xfId="7525"/>
    <cellStyle name="Percent 3 3 4 3 2 3 2" xfId="43574"/>
    <cellStyle name="Percent 3 3 4 3 2 4" xfId="13307"/>
    <cellStyle name="Percent 3 3 4 3 2 4 2" xfId="43575"/>
    <cellStyle name="Percent 3 3 4 3 2 5" xfId="19090"/>
    <cellStyle name="Percent 3 3 4 3 2 5 2" xfId="43576"/>
    <cellStyle name="Percent 3 3 4 3 2 6" xfId="43577"/>
    <cellStyle name="Percent 3 3 4 3 3" xfId="5822"/>
    <cellStyle name="Percent 3 3 4 3 3 2" xfId="14496"/>
    <cellStyle name="Percent 3 3 4 3 3 2 2" xfId="43578"/>
    <cellStyle name="Percent 3 3 4 3 3 3" xfId="20279"/>
    <cellStyle name="Percent 3 3 4 3 3 3 2" xfId="43579"/>
    <cellStyle name="Percent 3 3 4 3 3 4" xfId="43580"/>
    <cellStyle name="Percent 3 3 4 3 4" xfId="8714"/>
    <cellStyle name="Percent 3 3 4 3 4 2" xfId="43581"/>
    <cellStyle name="Percent 3 3 4 3 5" xfId="4633"/>
    <cellStyle name="Percent 3 3 4 3 5 2" xfId="43582"/>
    <cellStyle name="Percent 3 3 4 3 6" xfId="11605"/>
    <cellStyle name="Percent 3 3 4 3 6 2" xfId="43583"/>
    <cellStyle name="Percent 3 3 4 3 7" xfId="17388"/>
    <cellStyle name="Percent 3 3 4 3 7 2" xfId="43584"/>
    <cellStyle name="Percent 3 3 4 3 8" xfId="43585"/>
    <cellStyle name="Percent 3 3 4 4" xfId="2514"/>
    <cellStyle name="Percent 3 3 4 4 2" xfId="7109"/>
    <cellStyle name="Percent 3 3 4 4 2 2" xfId="15782"/>
    <cellStyle name="Percent 3 3 4 4 2 2 2" xfId="43586"/>
    <cellStyle name="Percent 3 3 4 4 2 3" xfId="21565"/>
    <cellStyle name="Percent 3 3 4 4 2 3 2" xfId="43587"/>
    <cellStyle name="Percent 3 3 4 4 2 4" xfId="43588"/>
    <cellStyle name="Percent 3 3 4 4 3" xfId="10000"/>
    <cellStyle name="Percent 3 3 4 4 3 2" xfId="43589"/>
    <cellStyle name="Percent 3 3 4 4 4" xfId="4217"/>
    <cellStyle name="Percent 3 3 4 4 4 2" xfId="43590"/>
    <cellStyle name="Percent 3 3 4 4 5" xfId="12891"/>
    <cellStyle name="Percent 3 3 4 4 5 2" xfId="43591"/>
    <cellStyle name="Percent 3 3 4 4 6" xfId="18674"/>
    <cellStyle name="Percent 3 3 4 4 6 2" xfId="43592"/>
    <cellStyle name="Percent 3 3 4 4 7" xfId="43593"/>
    <cellStyle name="Percent 3 3 4 5" xfId="1741"/>
    <cellStyle name="Percent 3 3 4 5 2" xfId="9227"/>
    <cellStyle name="Percent 3 3 4 5 2 2" xfId="15009"/>
    <cellStyle name="Percent 3 3 4 5 2 2 2" xfId="43594"/>
    <cellStyle name="Percent 3 3 4 5 2 3" xfId="20792"/>
    <cellStyle name="Percent 3 3 4 5 2 3 2" xfId="43595"/>
    <cellStyle name="Percent 3 3 4 5 2 4" xfId="43596"/>
    <cellStyle name="Percent 3 3 4 5 3" xfId="6336"/>
    <cellStyle name="Percent 3 3 4 5 3 2" xfId="43597"/>
    <cellStyle name="Percent 3 3 4 5 4" xfId="12118"/>
    <cellStyle name="Percent 3 3 4 5 4 2" xfId="43598"/>
    <cellStyle name="Percent 3 3 4 5 5" xfId="17901"/>
    <cellStyle name="Percent 3 3 4 5 5 2" xfId="43599"/>
    <cellStyle name="Percent 3 3 4 5 6" xfId="43600"/>
    <cellStyle name="Percent 3 3 4 6" xfId="5406"/>
    <cellStyle name="Percent 3 3 4 6 2" xfId="14080"/>
    <cellStyle name="Percent 3 3 4 6 2 2" xfId="43601"/>
    <cellStyle name="Percent 3 3 4 6 3" xfId="19863"/>
    <cellStyle name="Percent 3 3 4 6 3 2" xfId="43602"/>
    <cellStyle name="Percent 3 3 4 6 4" xfId="43603"/>
    <cellStyle name="Percent 3 3 4 7" xfId="8298"/>
    <cellStyle name="Percent 3 3 4 7 2" xfId="43604"/>
    <cellStyle name="Percent 3 3 4 8" xfId="3444"/>
    <cellStyle name="Percent 3 3 4 8 2" xfId="43605"/>
    <cellStyle name="Percent 3 3 4 9" xfId="11189"/>
    <cellStyle name="Percent 3 3 4 9 2" xfId="43606"/>
    <cellStyle name="Percent 3 3 5" xfId="779"/>
    <cellStyle name="Percent 3 3 5 2" xfId="2516"/>
    <cellStyle name="Percent 3 3 5 2 2" xfId="7111"/>
    <cellStyle name="Percent 3 3 5 2 2 2" xfId="15784"/>
    <cellStyle name="Percent 3 3 5 2 2 2 2" xfId="43607"/>
    <cellStyle name="Percent 3 3 5 2 2 3" xfId="21567"/>
    <cellStyle name="Percent 3 3 5 2 2 3 2" xfId="43608"/>
    <cellStyle name="Percent 3 3 5 2 2 4" xfId="43609"/>
    <cellStyle name="Percent 3 3 5 2 3" xfId="10002"/>
    <cellStyle name="Percent 3 3 5 2 3 2" xfId="43610"/>
    <cellStyle name="Percent 3 3 5 2 4" xfId="4219"/>
    <cellStyle name="Percent 3 3 5 2 4 2" xfId="43611"/>
    <cellStyle name="Percent 3 3 5 2 5" xfId="12893"/>
    <cellStyle name="Percent 3 3 5 2 5 2" xfId="43612"/>
    <cellStyle name="Percent 3 3 5 2 6" xfId="18676"/>
    <cellStyle name="Percent 3 3 5 2 6 2" xfId="43613"/>
    <cellStyle name="Percent 3 3 5 2 7" xfId="43614"/>
    <cellStyle name="Percent 3 3 5 3" xfId="1737"/>
    <cellStyle name="Percent 3 3 5 3 2" xfId="9223"/>
    <cellStyle name="Percent 3 3 5 3 2 2" xfId="15005"/>
    <cellStyle name="Percent 3 3 5 3 2 2 2" xfId="43615"/>
    <cellStyle name="Percent 3 3 5 3 2 3" xfId="20788"/>
    <cellStyle name="Percent 3 3 5 3 2 3 2" xfId="43616"/>
    <cellStyle name="Percent 3 3 5 3 2 4" xfId="43617"/>
    <cellStyle name="Percent 3 3 5 3 3" xfId="6332"/>
    <cellStyle name="Percent 3 3 5 3 3 2" xfId="43618"/>
    <cellStyle name="Percent 3 3 5 3 4" xfId="12114"/>
    <cellStyle name="Percent 3 3 5 3 4 2" xfId="43619"/>
    <cellStyle name="Percent 3 3 5 3 5" xfId="17897"/>
    <cellStyle name="Percent 3 3 5 3 5 2" xfId="43620"/>
    <cellStyle name="Percent 3 3 5 3 6" xfId="43621"/>
    <cellStyle name="Percent 3 3 5 4" xfId="5408"/>
    <cellStyle name="Percent 3 3 5 4 2" xfId="14082"/>
    <cellStyle name="Percent 3 3 5 4 2 2" xfId="43622"/>
    <cellStyle name="Percent 3 3 5 4 3" xfId="19865"/>
    <cellStyle name="Percent 3 3 5 4 3 2" xfId="43623"/>
    <cellStyle name="Percent 3 3 5 4 4" xfId="43624"/>
    <cellStyle name="Percent 3 3 5 5" xfId="8300"/>
    <cellStyle name="Percent 3 3 5 5 2" xfId="43625"/>
    <cellStyle name="Percent 3 3 5 6" xfId="3440"/>
    <cellStyle name="Percent 3 3 5 6 2" xfId="43626"/>
    <cellStyle name="Percent 3 3 5 7" xfId="11191"/>
    <cellStyle name="Percent 3 3 5 7 2" xfId="43627"/>
    <cellStyle name="Percent 3 3 5 8" xfId="16974"/>
    <cellStyle name="Percent 3 3 5 8 2" xfId="43628"/>
    <cellStyle name="Percent 3 3 5 9" xfId="43629"/>
    <cellStyle name="Percent 3 3 6" xfId="880"/>
    <cellStyle name="Percent 3 3 6 2" xfId="2586"/>
    <cellStyle name="Percent 3 3 6 2 2" xfId="10072"/>
    <cellStyle name="Percent 3 3 6 2 2 2" xfId="15854"/>
    <cellStyle name="Percent 3 3 6 2 2 2 2" xfId="43630"/>
    <cellStyle name="Percent 3 3 6 2 2 3" xfId="21637"/>
    <cellStyle name="Percent 3 3 6 2 2 3 2" xfId="43631"/>
    <cellStyle name="Percent 3 3 6 2 2 4" xfId="43632"/>
    <cellStyle name="Percent 3 3 6 2 3" xfId="7181"/>
    <cellStyle name="Percent 3 3 6 2 3 2" xfId="43633"/>
    <cellStyle name="Percent 3 3 6 2 4" xfId="12963"/>
    <cellStyle name="Percent 3 3 6 2 4 2" xfId="43634"/>
    <cellStyle name="Percent 3 3 6 2 5" xfId="18746"/>
    <cellStyle name="Percent 3 3 6 2 5 2" xfId="43635"/>
    <cellStyle name="Percent 3 3 6 2 6" xfId="43636"/>
    <cellStyle name="Percent 3 3 6 3" xfId="5478"/>
    <cellStyle name="Percent 3 3 6 3 2" xfId="14152"/>
    <cellStyle name="Percent 3 3 6 3 2 2" xfId="43637"/>
    <cellStyle name="Percent 3 3 6 3 3" xfId="19935"/>
    <cellStyle name="Percent 3 3 6 3 3 2" xfId="43638"/>
    <cellStyle name="Percent 3 3 6 3 4" xfId="43639"/>
    <cellStyle name="Percent 3 3 6 4" xfId="8370"/>
    <cellStyle name="Percent 3 3 6 4 2" xfId="43640"/>
    <cellStyle name="Percent 3 3 6 5" xfId="4289"/>
    <cellStyle name="Percent 3 3 6 5 2" xfId="43641"/>
    <cellStyle name="Percent 3 3 6 6" xfId="11261"/>
    <cellStyle name="Percent 3 3 6 6 2" xfId="43642"/>
    <cellStyle name="Percent 3 3 6 7" xfId="17044"/>
    <cellStyle name="Percent 3 3 6 7 2" xfId="43643"/>
    <cellStyle name="Percent 3 3 6 8" xfId="43644"/>
    <cellStyle name="Percent 3 3 7" xfId="2507"/>
    <cellStyle name="Percent 3 3 7 2" xfId="7102"/>
    <cellStyle name="Percent 3 3 7 2 2" xfId="15775"/>
    <cellStyle name="Percent 3 3 7 2 2 2" xfId="43645"/>
    <cellStyle name="Percent 3 3 7 2 3" xfId="21558"/>
    <cellStyle name="Percent 3 3 7 2 3 2" xfId="43646"/>
    <cellStyle name="Percent 3 3 7 2 4" xfId="43647"/>
    <cellStyle name="Percent 3 3 7 3" xfId="9993"/>
    <cellStyle name="Percent 3 3 7 3 2" xfId="43648"/>
    <cellStyle name="Percent 3 3 7 4" xfId="4210"/>
    <cellStyle name="Percent 3 3 7 4 2" xfId="43649"/>
    <cellStyle name="Percent 3 3 7 5" xfId="12884"/>
    <cellStyle name="Percent 3 3 7 5 2" xfId="43650"/>
    <cellStyle name="Percent 3 3 7 6" xfId="18667"/>
    <cellStyle name="Percent 3 3 7 6 2" xfId="43651"/>
    <cellStyle name="Percent 3 3 7 7" xfId="43652"/>
    <cellStyle name="Percent 3 3 8" xfId="1353"/>
    <cellStyle name="Percent 3 3 8 2" xfId="8839"/>
    <cellStyle name="Percent 3 3 8 2 2" xfId="14621"/>
    <cellStyle name="Percent 3 3 8 2 2 2" xfId="43653"/>
    <cellStyle name="Percent 3 3 8 2 3" xfId="20404"/>
    <cellStyle name="Percent 3 3 8 2 3 2" xfId="43654"/>
    <cellStyle name="Percent 3 3 8 2 4" xfId="43655"/>
    <cellStyle name="Percent 3 3 8 3" xfId="5948"/>
    <cellStyle name="Percent 3 3 8 3 2" xfId="43656"/>
    <cellStyle name="Percent 3 3 8 4" xfId="11730"/>
    <cellStyle name="Percent 3 3 8 4 2" xfId="43657"/>
    <cellStyle name="Percent 3 3 8 5" xfId="17513"/>
    <cellStyle name="Percent 3 3 8 5 2" xfId="43658"/>
    <cellStyle name="Percent 3 3 8 6" xfId="43659"/>
    <cellStyle name="Percent 3 3 9" xfId="5399"/>
    <cellStyle name="Percent 3 3 9 2" xfId="14073"/>
    <cellStyle name="Percent 3 3 9 2 2" xfId="43660"/>
    <cellStyle name="Percent 3 3 9 3" xfId="19856"/>
    <cellStyle name="Percent 3 3 9 3 2" xfId="43661"/>
    <cellStyle name="Percent 3 3 9 4" xfId="43662"/>
    <cellStyle name="Percent 3 4" xfId="780"/>
    <cellStyle name="Percent 3 4 10" xfId="11192"/>
    <cellStyle name="Percent 3 4 10 2" xfId="43663"/>
    <cellStyle name="Percent 3 4 11" xfId="16975"/>
    <cellStyle name="Percent 3 4 11 2" xfId="43664"/>
    <cellStyle name="Percent 3 4 12" xfId="43665"/>
    <cellStyle name="Percent 3 4 2" xfId="781"/>
    <cellStyle name="Percent 3 4 2 10" xfId="16976"/>
    <cellStyle name="Percent 3 4 2 10 2" xfId="43666"/>
    <cellStyle name="Percent 3 4 2 11" xfId="43667"/>
    <cellStyle name="Percent 3 4 2 2" xfId="782"/>
    <cellStyle name="Percent 3 4 2 2 2" xfId="2519"/>
    <cellStyle name="Percent 3 4 2 2 2 2" xfId="10005"/>
    <cellStyle name="Percent 3 4 2 2 2 2 2" xfId="15787"/>
    <cellStyle name="Percent 3 4 2 2 2 2 2 2" xfId="43668"/>
    <cellStyle name="Percent 3 4 2 2 2 2 3" xfId="21570"/>
    <cellStyle name="Percent 3 4 2 2 2 2 3 2" xfId="43669"/>
    <cellStyle name="Percent 3 4 2 2 2 2 4" xfId="43670"/>
    <cellStyle name="Percent 3 4 2 2 2 3" xfId="7114"/>
    <cellStyle name="Percent 3 4 2 2 2 3 2" xfId="43671"/>
    <cellStyle name="Percent 3 4 2 2 2 4" xfId="12896"/>
    <cellStyle name="Percent 3 4 2 2 2 4 2" xfId="43672"/>
    <cellStyle name="Percent 3 4 2 2 2 5" xfId="18679"/>
    <cellStyle name="Percent 3 4 2 2 2 5 2" xfId="43673"/>
    <cellStyle name="Percent 3 4 2 2 2 6" xfId="43674"/>
    <cellStyle name="Percent 3 4 2 2 3" xfId="5411"/>
    <cellStyle name="Percent 3 4 2 2 3 2" xfId="14085"/>
    <cellStyle name="Percent 3 4 2 2 3 2 2" xfId="43675"/>
    <cellStyle name="Percent 3 4 2 2 3 3" xfId="19868"/>
    <cellStyle name="Percent 3 4 2 2 3 3 2" xfId="43676"/>
    <cellStyle name="Percent 3 4 2 2 3 4" xfId="43677"/>
    <cellStyle name="Percent 3 4 2 2 4" xfId="8303"/>
    <cellStyle name="Percent 3 4 2 2 4 2" xfId="43678"/>
    <cellStyle name="Percent 3 4 2 2 5" xfId="4222"/>
    <cellStyle name="Percent 3 4 2 2 5 2" xfId="43679"/>
    <cellStyle name="Percent 3 4 2 2 6" xfId="11194"/>
    <cellStyle name="Percent 3 4 2 2 6 2" xfId="43680"/>
    <cellStyle name="Percent 3 4 2 2 7" xfId="16977"/>
    <cellStyle name="Percent 3 4 2 2 7 2" xfId="43681"/>
    <cellStyle name="Percent 3 4 2 2 8" xfId="43682"/>
    <cellStyle name="Percent 3 4 2 3" xfId="1228"/>
    <cellStyle name="Percent 3 4 2 3 2" xfId="2932"/>
    <cellStyle name="Percent 3 4 2 3 2 2" xfId="10418"/>
    <cellStyle name="Percent 3 4 2 3 2 2 2" xfId="16200"/>
    <cellStyle name="Percent 3 4 2 3 2 2 2 2" xfId="43683"/>
    <cellStyle name="Percent 3 4 2 3 2 2 3" xfId="21983"/>
    <cellStyle name="Percent 3 4 2 3 2 2 3 2" xfId="43684"/>
    <cellStyle name="Percent 3 4 2 3 2 2 4" xfId="43685"/>
    <cellStyle name="Percent 3 4 2 3 2 3" xfId="7527"/>
    <cellStyle name="Percent 3 4 2 3 2 3 2" xfId="43686"/>
    <cellStyle name="Percent 3 4 2 3 2 4" xfId="13309"/>
    <cellStyle name="Percent 3 4 2 3 2 4 2" xfId="43687"/>
    <cellStyle name="Percent 3 4 2 3 2 5" xfId="19092"/>
    <cellStyle name="Percent 3 4 2 3 2 5 2" xfId="43688"/>
    <cellStyle name="Percent 3 4 2 3 2 6" xfId="43689"/>
    <cellStyle name="Percent 3 4 2 3 3" xfId="5824"/>
    <cellStyle name="Percent 3 4 2 3 3 2" xfId="14498"/>
    <cellStyle name="Percent 3 4 2 3 3 2 2" xfId="43690"/>
    <cellStyle name="Percent 3 4 2 3 3 3" xfId="20281"/>
    <cellStyle name="Percent 3 4 2 3 3 3 2" xfId="43691"/>
    <cellStyle name="Percent 3 4 2 3 3 4" xfId="43692"/>
    <cellStyle name="Percent 3 4 2 3 4" xfId="8716"/>
    <cellStyle name="Percent 3 4 2 3 4 2" xfId="43693"/>
    <cellStyle name="Percent 3 4 2 3 5" xfId="4635"/>
    <cellStyle name="Percent 3 4 2 3 5 2" xfId="43694"/>
    <cellStyle name="Percent 3 4 2 3 6" xfId="11607"/>
    <cellStyle name="Percent 3 4 2 3 6 2" xfId="43695"/>
    <cellStyle name="Percent 3 4 2 3 7" xfId="17390"/>
    <cellStyle name="Percent 3 4 2 3 7 2" xfId="43696"/>
    <cellStyle name="Percent 3 4 2 3 8" xfId="43697"/>
    <cellStyle name="Percent 3 4 2 4" xfId="2518"/>
    <cellStyle name="Percent 3 4 2 4 2" xfId="7113"/>
    <cellStyle name="Percent 3 4 2 4 2 2" xfId="15786"/>
    <cellStyle name="Percent 3 4 2 4 2 2 2" xfId="43698"/>
    <cellStyle name="Percent 3 4 2 4 2 3" xfId="21569"/>
    <cellStyle name="Percent 3 4 2 4 2 3 2" xfId="43699"/>
    <cellStyle name="Percent 3 4 2 4 2 4" xfId="43700"/>
    <cellStyle name="Percent 3 4 2 4 3" xfId="10004"/>
    <cellStyle name="Percent 3 4 2 4 3 2" xfId="43701"/>
    <cellStyle name="Percent 3 4 2 4 4" xfId="4221"/>
    <cellStyle name="Percent 3 4 2 4 4 2" xfId="43702"/>
    <cellStyle name="Percent 3 4 2 4 5" xfId="12895"/>
    <cellStyle name="Percent 3 4 2 4 5 2" xfId="43703"/>
    <cellStyle name="Percent 3 4 2 4 6" xfId="18678"/>
    <cellStyle name="Percent 3 4 2 4 6 2" xfId="43704"/>
    <cellStyle name="Percent 3 4 2 4 7" xfId="43705"/>
    <cellStyle name="Percent 3 4 2 5" xfId="1743"/>
    <cellStyle name="Percent 3 4 2 5 2" xfId="9229"/>
    <cellStyle name="Percent 3 4 2 5 2 2" xfId="15011"/>
    <cellStyle name="Percent 3 4 2 5 2 2 2" xfId="43706"/>
    <cellStyle name="Percent 3 4 2 5 2 3" xfId="20794"/>
    <cellStyle name="Percent 3 4 2 5 2 3 2" xfId="43707"/>
    <cellStyle name="Percent 3 4 2 5 2 4" xfId="43708"/>
    <cellStyle name="Percent 3 4 2 5 3" xfId="6338"/>
    <cellStyle name="Percent 3 4 2 5 3 2" xfId="43709"/>
    <cellStyle name="Percent 3 4 2 5 4" xfId="12120"/>
    <cellStyle name="Percent 3 4 2 5 4 2" xfId="43710"/>
    <cellStyle name="Percent 3 4 2 5 5" xfId="17903"/>
    <cellStyle name="Percent 3 4 2 5 5 2" xfId="43711"/>
    <cellStyle name="Percent 3 4 2 5 6" xfId="43712"/>
    <cellStyle name="Percent 3 4 2 6" xfId="5410"/>
    <cellStyle name="Percent 3 4 2 6 2" xfId="14084"/>
    <cellStyle name="Percent 3 4 2 6 2 2" xfId="43713"/>
    <cellStyle name="Percent 3 4 2 6 3" xfId="19867"/>
    <cellStyle name="Percent 3 4 2 6 3 2" xfId="43714"/>
    <cellStyle name="Percent 3 4 2 6 4" xfId="43715"/>
    <cellStyle name="Percent 3 4 2 7" xfId="8302"/>
    <cellStyle name="Percent 3 4 2 7 2" xfId="43716"/>
    <cellStyle name="Percent 3 4 2 8" xfId="3446"/>
    <cellStyle name="Percent 3 4 2 8 2" xfId="43717"/>
    <cellStyle name="Percent 3 4 2 9" xfId="11193"/>
    <cellStyle name="Percent 3 4 2 9 2" xfId="43718"/>
    <cellStyle name="Percent 3 4 3" xfId="783"/>
    <cellStyle name="Percent 3 4 3 2" xfId="2520"/>
    <cellStyle name="Percent 3 4 3 2 2" xfId="10006"/>
    <cellStyle name="Percent 3 4 3 2 2 2" xfId="15788"/>
    <cellStyle name="Percent 3 4 3 2 2 2 2" xfId="43719"/>
    <cellStyle name="Percent 3 4 3 2 2 3" xfId="21571"/>
    <cellStyle name="Percent 3 4 3 2 2 3 2" xfId="43720"/>
    <cellStyle name="Percent 3 4 3 2 2 4" xfId="43721"/>
    <cellStyle name="Percent 3 4 3 2 3" xfId="7115"/>
    <cellStyle name="Percent 3 4 3 2 3 2" xfId="43722"/>
    <cellStyle name="Percent 3 4 3 2 4" xfId="12897"/>
    <cellStyle name="Percent 3 4 3 2 4 2" xfId="43723"/>
    <cellStyle name="Percent 3 4 3 2 5" xfId="18680"/>
    <cellStyle name="Percent 3 4 3 2 5 2" xfId="43724"/>
    <cellStyle name="Percent 3 4 3 2 6" xfId="43725"/>
    <cellStyle name="Percent 3 4 3 3" xfId="5412"/>
    <cellStyle name="Percent 3 4 3 3 2" xfId="14086"/>
    <cellStyle name="Percent 3 4 3 3 2 2" xfId="43726"/>
    <cellStyle name="Percent 3 4 3 3 3" xfId="19869"/>
    <cellStyle name="Percent 3 4 3 3 3 2" xfId="43727"/>
    <cellStyle name="Percent 3 4 3 3 4" xfId="43728"/>
    <cellStyle name="Percent 3 4 3 4" xfId="8304"/>
    <cellStyle name="Percent 3 4 3 4 2" xfId="43729"/>
    <cellStyle name="Percent 3 4 3 5" xfId="4223"/>
    <cellStyle name="Percent 3 4 3 5 2" xfId="43730"/>
    <cellStyle name="Percent 3 4 3 6" xfId="11195"/>
    <cellStyle name="Percent 3 4 3 6 2" xfId="43731"/>
    <cellStyle name="Percent 3 4 3 7" xfId="16978"/>
    <cellStyle name="Percent 3 4 3 7 2" xfId="43732"/>
    <cellStyle name="Percent 3 4 3 8" xfId="43733"/>
    <cellStyle name="Percent 3 4 4" xfId="1227"/>
    <cellStyle name="Percent 3 4 4 2" xfId="2931"/>
    <cellStyle name="Percent 3 4 4 2 2" xfId="10417"/>
    <cellStyle name="Percent 3 4 4 2 2 2" xfId="16199"/>
    <cellStyle name="Percent 3 4 4 2 2 2 2" xfId="43734"/>
    <cellStyle name="Percent 3 4 4 2 2 3" xfId="21982"/>
    <cellStyle name="Percent 3 4 4 2 2 3 2" xfId="43735"/>
    <cellStyle name="Percent 3 4 4 2 2 4" xfId="43736"/>
    <cellStyle name="Percent 3 4 4 2 3" xfId="7526"/>
    <cellStyle name="Percent 3 4 4 2 3 2" xfId="43737"/>
    <cellStyle name="Percent 3 4 4 2 4" xfId="13308"/>
    <cellStyle name="Percent 3 4 4 2 4 2" xfId="43738"/>
    <cellStyle name="Percent 3 4 4 2 5" xfId="19091"/>
    <cellStyle name="Percent 3 4 4 2 5 2" xfId="43739"/>
    <cellStyle name="Percent 3 4 4 2 6" xfId="43740"/>
    <cellStyle name="Percent 3 4 4 3" xfId="5823"/>
    <cellStyle name="Percent 3 4 4 3 2" xfId="14497"/>
    <cellStyle name="Percent 3 4 4 3 2 2" xfId="43741"/>
    <cellStyle name="Percent 3 4 4 3 3" xfId="20280"/>
    <cellStyle name="Percent 3 4 4 3 3 2" xfId="43742"/>
    <cellStyle name="Percent 3 4 4 3 4" xfId="43743"/>
    <cellStyle name="Percent 3 4 4 4" xfId="8715"/>
    <cellStyle name="Percent 3 4 4 4 2" xfId="43744"/>
    <cellStyle name="Percent 3 4 4 5" xfId="4634"/>
    <cellStyle name="Percent 3 4 4 5 2" xfId="43745"/>
    <cellStyle name="Percent 3 4 4 6" xfId="11606"/>
    <cellStyle name="Percent 3 4 4 6 2" xfId="43746"/>
    <cellStyle name="Percent 3 4 4 7" xfId="17389"/>
    <cellStyle name="Percent 3 4 4 7 2" xfId="43747"/>
    <cellStyle name="Percent 3 4 4 8" xfId="43748"/>
    <cellStyle name="Percent 3 4 5" xfId="2517"/>
    <cellStyle name="Percent 3 4 5 2" xfId="7112"/>
    <cellStyle name="Percent 3 4 5 2 2" xfId="15785"/>
    <cellStyle name="Percent 3 4 5 2 2 2" xfId="43749"/>
    <cellStyle name="Percent 3 4 5 2 3" xfId="21568"/>
    <cellStyle name="Percent 3 4 5 2 3 2" xfId="43750"/>
    <cellStyle name="Percent 3 4 5 2 4" xfId="43751"/>
    <cellStyle name="Percent 3 4 5 3" xfId="10003"/>
    <cellStyle name="Percent 3 4 5 3 2" xfId="43752"/>
    <cellStyle name="Percent 3 4 5 4" xfId="4220"/>
    <cellStyle name="Percent 3 4 5 4 2" xfId="43753"/>
    <cellStyle name="Percent 3 4 5 5" xfId="12894"/>
    <cellStyle name="Percent 3 4 5 5 2" xfId="43754"/>
    <cellStyle name="Percent 3 4 5 6" xfId="18677"/>
    <cellStyle name="Percent 3 4 5 6 2" xfId="43755"/>
    <cellStyle name="Percent 3 4 5 7" xfId="43756"/>
    <cellStyle name="Percent 3 4 6" xfId="1742"/>
    <cellStyle name="Percent 3 4 6 2" xfId="9228"/>
    <cellStyle name="Percent 3 4 6 2 2" xfId="15010"/>
    <cellStyle name="Percent 3 4 6 2 2 2" xfId="43757"/>
    <cellStyle name="Percent 3 4 6 2 3" xfId="20793"/>
    <cellStyle name="Percent 3 4 6 2 3 2" xfId="43758"/>
    <cellStyle name="Percent 3 4 6 2 4" xfId="43759"/>
    <cellStyle name="Percent 3 4 6 3" xfId="6337"/>
    <cellStyle name="Percent 3 4 6 3 2" xfId="43760"/>
    <cellStyle name="Percent 3 4 6 4" xfId="12119"/>
    <cellStyle name="Percent 3 4 6 4 2" xfId="43761"/>
    <cellStyle name="Percent 3 4 6 5" xfId="17902"/>
    <cellStyle name="Percent 3 4 6 5 2" xfId="43762"/>
    <cellStyle name="Percent 3 4 6 6" xfId="43763"/>
    <cellStyle name="Percent 3 4 7" xfId="5409"/>
    <cellStyle name="Percent 3 4 7 2" xfId="14083"/>
    <cellStyle name="Percent 3 4 7 2 2" xfId="43764"/>
    <cellStyle name="Percent 3 4 7 3" xfId="19866"/>
    <cellStyle name="Percent 3 4 7 3 2" xfId="43765"/>
    <cellStyle name="Percent 3 4 7 4" xfId="43766"/>
    <cellStyle name="Percent 3 4 8" xfId="8301"/>
    <cellStyle name="Percent 3 4 8 2" xfId="43767"/>
    <cellStyle name="Percent 3 4 9" xfId="3445"/>
    <cellStyle name="Percent 3 4 9 2" xfId="43768"/>
    <cellStyle name="Percent 3 5" xfId="784"/>
    <cellStyle name="Percent 3 5 10" xfId="16979"/>
    <cellStyle name="Percent 3 5 10 2" xfId="43769"/>
    <cellStyle name="Percent 3 5 11" xfId="43770"/>
    <cellStyle name="Percent 3 5 2" xfId="785"/>
    <cellStyle name="Percent 3 5 2 2" xfId="2522"/>
    <cellStyle name="Percent 3 5 2 2 2" xfId="10008"/>
    <cellStyle name="Percent 3 5 2 2 2 2" xfId="15790"/>
    <cellStyle name="Percent 3 5 2 2 2 2 2" xfId="43771"/>
    <cellStyle name="Percent 3 5 2 2 2 3" xfId="21573"/>
    <cellStyle name="Percent 3 5 2 2 2 3 2" xfId="43772"/>
    <cellStyle name="Percent 3 5 2 2 2 4" xfId="43773"/>
    <cellStyle name="Percent 3 5 2 2 3" xfId="7117"/>
    <cellStyle name="Percent 3 5 2 2 3 2" xfId="43774"/>
    <cellStyle name="Percent 3 5 2 2 4" xfId="12899"/>
    <cellStyle name="Percent 3 5 2 2 4 2" xfId="43775"/>
    <cellStyle name="Percent 3 5 2 2 5" xfId="18682"/>
    <cellStyle name="Percent 3 5 2 2 5 2" xfId="43776"/>
    <cellStyle name="Percent 3 5 2 2 6" xfId="43777"/>
    <cellStyle name="Percent 3 5 2 3" xfId="5414"/>
    <cellStyle name="Percent 3 5 2 3 2" xfId="14088"/>
    <cellStyle name="Percent 3 5 2 3 2 2" xfId="43778"/>
    <cellStyle name="Percent 3 5 2 3 3" xfId="19871"/>
    <cellStyle name="Percent 3 5 2 3 3 2" xfId="43779"/>
    <cellStyle name="Percent 3 5 2 3 4" xfId="43780"/>
    <cellStyle name="Percent 3 5 2 4" xfId="8306"/>
    <cellStyle name="Percent 3 5 2 4 2" xfId="43781"/>
    <cellStyle name="Percent 3 5 2 5" xfId="4225"/>
    <cellStyle name="Percent 3 5 2 5 2" xfId="43782"/>
    <cellStyle name="Percent 3 5 2 6" xfId="11197"/>
    <cellStyle name="Percent 3 5 2 6 2" xfId="43783"/>
    <cellStyle name="Percent 3 5 2 7" xfId="16980"/>
    <cellStyle name="Percent 3 5 2 7 2" xfId="43784"/>
    <cellStyle name="Percent 3 5 2 8" xfId="43785"/>
    <cellStyle name="Percent 3 5 3" xfId="1229"/>
    <cellStyle name="Percent 3 5 3 2" xfId="2933"/>
    <cellStyle name="Percent 3 5 3 2 2" xfId="10419"/>
    <cellStyle name="Percent 3 5 3 2 2 2" xfId="16201"/>
    <cellStyle name="Percent 3 5 3 2 2 2 2" xfId="43786"/>
    <cellStyle name="Percent 3 5 3 2 2 3" xfId="21984"/>
    <cellStyle name="Percent 3 5 3 2 2 3 2" xfId="43787"/>
    <cellStyle name="Percent 3 5 3 2 2 4" xfId="43788"/>
    <cellStyle name="Percent 3 5 3 2 3" xfId="7528"/>
    <cellStyle name="Percent 3 5 3 2 3 2" xfId="43789"/>
    <cellStyle name="Percent 3 5 3 2 4" xfId="13310"/>
    <cellStyle name="Percent 3 5 3 2 4 2" xfId="43790"/>
    <cellStyle name="Percent 3 5 3 2 5" xfId="19093"/>
    <cellStyle name="Percent 3 5 3 2 5 2" xfId="43791"/>
    <cellStyle name="Percent 3 5 3 2 6" xfId="43792"/>
    <cellStyle name="Percent 3 5 3 3" xfId="5825"/>
    <cellStyle name="Percent 3 5 3 3 2" xfId="14499"/>
    <cellStyle name="Percent 3 5 3 3 2 2" xfId="43793"/>
    <cellStyle name="Percent 3 5 3 3 3" xfId="20282"/>
    <cellStyle name="Percent 3 5 3 3 3 2" xfId="43794"/>
    <cellStyle name="Percent 3 5 3 3 4" xfId="43795"/>
    <cellStyle name="Percent 3 5 3 4" xfId="8717"/>
    <cellStyle name="Percent 3 5 3 4 2" xfId="43796"/>
    <cellStyle name="Percent 3 5 3 5" xfId="4636"/>
    <cellStyle name="Percent 3 5 3 5 2" xfId="43797"/>
    <cellStyle name="Percent 3 5 3 6" xfId="11608"/>
    <cellStyle name="Percent 3 5 3 6 2" xfId="43798"/>
    <cellStyle name="Percent 3 5 3 7" xfId="17391"/>
    <cellStyle name="Percent 3 5 3 7 2" xfId="43799"/>
    <cellStyle name="Percent 3 5 3 8" xfId="43800"/>
    <cellStyle name="Percent 3 5 4" xfId="2521"/>
    <cellStyle name="Percent 3 5 4 2" xfId="7116"/>
    <cellStyle name="Percent 3 5 4 2 2" xfId="15789"/>
    <cellStyle name="Percent 3 5 4 2 2 2" xfId="43801"/>
    <cellStyle name="Percent 3 5 4 2 3" xfId="21572"/>
    <cellStyle name="Percent 3 5 4 2 3 2" xfId="43802"/>
    <cellStyle name="Percent 3 5 4 2 4" xfId="43803"/>
    <cellStyle name="Percent 3 5 4 3" xfId="10007"/>
    <cellStyle name="Percent 3 5 4 3 2" xfId="43804"/>
    <cellStyle name="Percent 3 5 4 4" xfId="4224"/>
    <cellStyle name="Percent 3 5 4 4 2" xfId="43805"/>
    <cellStyle name="Percent 3 5 4 5" xfId="12898"/>
    <cellStyle name="Percent 3 5 4 5 2" xfId="43806"/>
    <cellStyle name="Percent 3 5 4 6" xfId="18681"/>
    <cellStyle name="Percent 3 5 4 6 2" xfId="43807"/>
    <cellStyle name="Percent 3 5 4 7" xfId="43808"/>
    <cellStyle name="Percent 3 5 5" xfId="1744"/>
    <cellStyle name="Percent 3 5 5 2" xfId="9230"/>
    <cellStyle name="Percent 3 5 5 2 2" xfId="15012"/>
    <cellStyle name="Percent 3 5 5 2 2 2" xfId="43809"/>
    <cellStyle name="Percent 3 5 5 2 3" xfId="20795"/>
    <cellStyle name="Percent 3 5 5 2 3 2" xfId="43810"/>
    <cellStyle name="Percent 3 5 5 2 4" xfId="43811"/>
    <cellStyle name="Percent 3 5 5 3" xfId="6339"/>
    <cellStyle name="Percent 3 5 5 3 2" xfId="43812"/>
    <cellStyle name="Percent 3 5 5 4" xfId="12121"/>
    <cellStyle name="Percent 3 5 5 4 2" xfId="43813"/>
    <cellStyle name="Percent 3 5 5 5" xfId="17904"/>
    <cellStyle name="Percent 3 5 5 5 2" xfId="43814"/>
    <cellStyle name="Percent 3 5 5 6" xfId="43815"/>
    <cellStyle name="Percent 3 5 6" xfId="5413"/>
    <cellStyle name="Percent 3 5 6 2" xfId="14087"/>
    <cellStyle name="Percent 3 5 6 2 2" xfId="43816"/>
    <cellStyle name="Percent 3 5 6 3" xfId="19870"/>
    <cellStyle name="Percent 3 5 6 3 2" xfId="43817"/>
    <cellStyle name="Percent 3 5 6 4" xfId="43818"/>
    <cellStyle name="Percent 3 5 7" xfId="8305"/>
    <cellStyle name="Percent 3 5 7 2" xfId="43819"/>
    <cellStyle name="Percent 3 5 8" xfId="3447"/>
    <cellStyle name="Percent 3 5 8 2" xfId="43820"/>
    <cellStyle name="Percent 3 5 9" xfId="11196"/>
    <cellStyle name="Percent 3 5 9 2" xfId="43821"/>
    <cellStyle name="Percent 3 6" xfId="786"/>
    <cellStyle name="Percent 3 6 10" xfId="16981"/>
    <cellStyle name="Percent 3 6 10 2" xfId="43822"/>
    <cellStyle name="Percent 3 6 11" xfId="43823"/>
    <cellStyle name="Percent 3 6 2" xfId="787"/>
    <cellStyle name="Percent 3 6 2 2" xfId="2524"/>
    <cellStyle name="Percent 3 6 2 2 2" xfId="10010"/>
    <cellStyle name="Percent 3 6 2 2 2 2" xfId="15792"/>
    <cellStyle name="Percent 3 6 2 2 2 2 2" xfId="43824"/>
    <cellStyle name="Percent 3 6 2 2 2 3" xfId="21575"/>
    <cellStyle name="Percent 3 6 2 2 2 3 2" xfId="43825"/>
    <cellStyle name="Percent 3 6 2 2 2 4" xfId="43826"/>
    <cellStyle name="Percent 3 6 2 2 3" xfId="7119"/>
    <cellStyle name="Percent 3 6 2 2 3 2" xfId="43827"/>
    <cellStyle name="Percent 3 6 2 2 4" xfId="12901"/>
    <cellStyle name="Percent 3 6 2 2 4 2" xfId="43828"/>
    <cellStyle name="Percent 3 6 2 2 5" xfId="18684"/>
    <cellStyle name="Percent 3 6 2 2 5 2" xfId="43829"/>
    <cellStyle name="Percent 3 6 2 2 6" xfId="43830"/>
    <cellStyle name="Percent 3 6 2 3" xfId="5416"/>
    <cellStyle name="Percent 3 6 2 3 2" xfId="14090"/>
    <cellStyle name="Percent 3 6 2 3 2 2" xfId="43831"/>
    <cellStyle name="Percent 3 6 2 3 3" xfId="19873"/>
    <cellStyle name="Percent 3 6 2 3 3 2" xfId="43832"/>
    <cellStyle name="Percent 3 6 2 3 4" xfId="43833"/>
    <cellStyle name="Percent 3 6 2 4" xfId="8308"/>
    <cellStyle name="Percent 3 6 2 4 2" xfId="43834"/>
    <cellStyle name="Percent 3 6 2 5" xfId="4227"/>
    <cellStyle name="Percent 3 6 2 5 2" xfId="43835"/>
    <cellStyle name="Percent 3 6 2 6" xfId="11199"/>
    <cellStyle name="Percent 3 6 2 6 2" xfId="43836"/>
    <cellStyle name="Percent 3 6 2 7" xfId="16982"/>
    <cellStyle name="Percent 3 6 2 7 2" xfId="43837"/>
    <cellStyle name="Percent 3 6 2 8" xfId="43838"/>
    <cellStyle name="Percent 3 6 3" xfId="1230"/>
    <cellStyle name="Percent 3 6 3 2" xfId="2934"/>
    <cellStyle name="Percent 3 6 3 2 2" xfId="10420"/>
    <cellStyle name="Percent 3 6 3 2 2 2" xfId="16202"/>
    <cellStyle name="Percent 3 6 3 2 2 2 2" xfId="43839"/>
    <cellStyle name="Percent 3 6 3 2 2 3" xfId="21985"/>
    <cellStyle name="Percent 3 6 3 2 2 3 2" xfId="43840"/>
    <cellStyle name="Percent 3 6 3 2 2 4" xfId="43841"/>
    <cellStyle name="Percent 3 6 3 2 3" xfId="7529"/>
    <cellStyle name="Percent 3 6 3 2 3 2" xfId="43842"/>
    <cellStyle name="Percent 3 6 3 2 4" xfId="13311"/>
    <cellStyle name="Percent 3 6 3 2 4 2" xfId="43843"/>
    <cellStyle name="Percent 3 6 3 2 5" xfId="19094"/>
    <cellStyle name="Percent 3 6 3 2 5 2" xfId="43844"/>
    <cellStyle name="Percent 3 6 3 2 6" xfId="43845"/>
    <cellStyle name="Percent 3 6 3 3" xfId="5826"/>
    <cellStyle name="Percent 3 6 3 3 2" xfId="14500"/>
    <cellStyle name="Percent 3 6 3 3 2 2" xfId="43846"/>
    <cellStyle name="Percent 3 6 3 3 3" xfId="20283"/>
    <cellStyle name="Percent 3 6 3 3 3 2" xfId="43847"/>
    <cellStyle name="Percent 3 6 3 3 4" xfId="43848"/>
    <cellStyle name="Percent 3 6 3 4" xfId="8718"/>
    <cellStyle name="Percent 3 6 3 4 2" xfId="43849"/>
    <cellStyle name="Percent 3 6 3 5" xfId="4637"/>
    <cellStyle name="Percent 3 6 3 5 2" xfId="43850"/>
    <cellStyle name="Percent 3 6 3 6" xfId="11609"/>
    <cellStyle name="Percent 3 6 3 6 2" xfId="43851"/>
    <cellStyle name="Percent 3 6 3 7" xfId="17392"/>
    <cellStyle name="Percent 3 6 3 7 2" xfId="43852"/>
    <cellStyle name="Percent 3 6 3 8" xfId="43853"/>
    <cellStyle name="Percent 3 6 4" xfId="2523"/>
    <cellStyle name="Percent 3 6 4 2" xfId="7118"/>
    <cellStyle name="Percent 3 6 4 2 2" xfId="15791"/>
    <cellStyle name="Percent 3 6 4 2 2 2" xfId="43854"/>
    <cellStyle name="Percent 3 6 4 2 3" xfId="21574"/>
    <cellStyle name="Percent 3 6 4 2 3 2" xfId="43855"/>
    <cellStyle name="Percent 3 6 4 2 4" xfId="43856"/>
    <cellStyle name="Percent 3 6 4 3" xfId="10009"/>
    <cellStyle name="Percent 3 6 4 3 2" xfId="43857"/>
    <cellStyle name="Percent 3 6 4 4" xfId="4226"/>
    <cellStyle name="Percent 3 6 4 4 2" xfId="43858"/>
    <cellStyle name="Percent 3 6 4 5" xfId="12900"/>
    <cellStyle name="Percent 3 6 4 5 2" xfId="43859"/>
    <cellStyle name="Percent 3 6 4 6" xfId="18683"/>
    <cellStyle name="Percent 3 6 4 6 2" xfId="43860"/>
    <cellStyle name="Percent 3 6 4 7" xfId="43861"/>
    <cellStyle name="Percent 3 6 5" xfId="1745"/>
    <cellStyle name="Percent 3 6 5 2" xfId="9231"/>
    <cellStyle name="Percent 3 6 5 2 2" xfId="15013"/>
    <cellStyle name="Percent 3 6 5 2 2 2" xfId="43862"/>
    <cellStyle name="Percent 3 6 5 2 3" xfId="20796"/>
    <cellStyle name="Percent 3 6 5 2 3 2" xfId="43863"/>
    <cellStyle name="Percent 3 6 5 2 4" xfId="43864"/>
    <cellStyle name="Percent 3 6 5 3" xfId="6340"/>
    <cellStyle name="Percent 3 6 5 3 2" xfId="43865"/>
    <cellStyle name="Percent 3 6 5 4" xfId="12122"/>
    <cellStyle name="Percent 3 6 5 4 2" xfId="43866"/>
    <cellStyle name="Percent 3 6 5 5" xfId="17905"/>
    <cellStyle name="Percent 3 6 5 5 2" xfId="43867"/>
    <cellStyle name="Percent 3 6 5 6" xfId="43868"/>
    <cellStyle name="Percent 3 6 6" xfId="5415"/>
    <cellStyle name="Percent 3 6 6 2" xfId="14089"/>
    <cellStyle name="Percent 3 6 6 2 2" xfId="43869"/>
    <cellStyle name="Percent 3 6 6 3" xfId="19872"/>
    <cellStyle name="Percent 3 6 6 3 2" xfId="43870"/>
    <cellStyle name="Percent 3 6 6 4" xfId="43871"/>
    <cellStyle name="Percent 3 6 7" xfId="8307"/>
    <cellStyle name="Percent 3 6 7 2" xfId="43872"/>
    <cellStyle name="Percent 3 6 8" xfId="3448"/>
    <cellStyle name="Percent 3 6 8 2" xfId="43873"/>
    <cellStyle name="Percent 3 6 9" xfId="11198"/>
    <cellStyle name="Percent 3 6 9 2" xfId="43874"/>
    <cellStyle name="Percent 3 7" xfId="788"/>
    <cellStyle name="Percent 3 7 2" xfId="2525"/>
    <cellStyle name="Percent 3 7 2 2" xfId="7120"/>
    <cellStyle name="Percent 3 7 2 2 2" xfId="15793"/>
    <cellStyle name="Percent 3 7 2 2 2 2" xfId="43875"/>
    <cellStyle name="Percent 3 7 2 2 3" xfId="21576"/>
    <cellStyle name="Percent 3 7 2 2 3 2" xfId="43876"/>
    <cellStyle name="Percent 3 7 2 2 4" xfId="43877"/>
    <cellStyle name="Percent 3 7 2 3" xfId="10011"/>
    <cellStyle name="Percent 3 7 2 3 2" xfId="43878"/>
    <cellStyle name="Percent 3 7 2 4" xfId="4228"/>
    <cellStyle name="Percent 3 7 2 4 2" xfId="43879"/>
    <cellStyle name="Percent 3 7 2 5" xfId="12902"/>
    <cellStyle name="Percent 3 7 2 5 2" xfId="43880"/>
    <cellStyle name="Percent 3 7 2 6" xfId="18685"/>
    <cellStyle name="Percent 3 7 2 6 2" xfId="43881"/>
    <cellStyle name="Percent 3 7 2 7" xfId="43882"/>
    <cellStyle name="Percent 3 7 3" xfId="1359"/>
    <cellStyle name="Percent 3 7 3 2" xfId="8845"/>
    <cellStyle name="Percent 3 7 3 2 2" xfId="14627"/>
    <cellStyle name="Percent 3 7 3 2 2 2" xfId="43883"/>
    <cellStyle name="Percent 3 7 3 2 3" xfId="20410"/>
    <cellStyle name="Percent 3 7 3 2 3 2" xfId="43884"/>
    <cellStyle name="Percent 3 7 3 2 4" xfId="43885"/>
    <cellStyle name="Percent 3 7 3 3" xfId="5954"/>
    <cellStyle name="Percent 3 7 3 3 2" xfId="43886"/>
    <cellStyle name="Percent 3 7 3 4" xfId="11736"/>
    <cellStyle name="Percent 3 7 3 4 2" xfId="43887"/>
    <cellStyle name="Percent 3 7 3 5" xfId="17519"/>
    <cellStyle name="Percent 3 7 3 5 2" xfId="43888"/>
    <cellStyle name="Percent 3 7 3 6" xfId="43889"/>
    <cellStyle name="Percent 3 7 4" xfId="5417"/>
    <cellStyle name="Percent 3 7 4 2" xfId="14091"/>
    <cellStyle name="Percent 3 7 4 2 2" xfId="43890"/>
    <cellStyle name="Percent 3 7 4 3" xfId="19874"/>
    <cellStyle name="Percent 3 7 4 3 2" xfId="43891"/>
    <cellStyle name="Percent 3 7 4 4" xfId="43892"/>
    <cellStyle name="Percent 3 7 5" xfId="8309"/>
    <cellStyle name="Percent 3 7 5 2" xfId="43893"/>
    <cellStyle name="Percent 3 7 6" xfId="3062"/>
    <cellStyle name="Percent 3 7 6 2" xfId="43894"/>
    <cellStyle name="Percent 3 7 7" xfId="11200"/>
    <cellStyle name="Percent 3 7 7 2" xfId="43895"/>
    <cellStyle name="Percent 3 7 8" xfId="16983"/>
    <cellStyle name="Percent 3 7 8 2" xfId="43896"/>
    <cellStyle name="Percent 3 7 9" xfId="43897"/>
    <cellStyle name="Percent 3 8" xfId="793"/>
    <cellStyle name="Percent 3 8 2" xfId="2529"/>
    <cellStyle name="Percent 3 8 2 2" xfId="10015"/>
    <cellStyle name="Percent 3 8 2 2 2" xfId="15797"/>
    <cellStyle name="Percent 3 8 2 2 2 2" xfId="43898"/>
    <cellStyle name="Percent 3 8 2 2 3" xfId="21580"/>
    <cellStyle name="Percent 3 8 2 2 3 2" xfId="43899"/>
    <cellStyle name="Percent 3 8 2 2 4" xfId="43900"/>
    <cellStyle name="Percent 3 8 2 3" xfId="7124"/>
    <cellStyle name="Percent 3 8 2 3 2" xfId="43901"/>
    <cellStyle name="Percent 3 8 2 4" xfId="12906"/>
    <cellStyle name="Percent 3 8 2 4 2" xfId="43902"/>
    <cellStyle name="Percent 3 8 2 5" xfId="18689"/>
    <cellStyle name="Percent 3 8 2 5 2" xfId="43903"/>
    <cellStyle name="Percent 3 8 2 6" xfId="43904"/>
    <cellStyle name="Percent 3 8 3" xfId="5421"/>
    <cellStyle name="Percent 3 8 3 2" xfId="14095"/>
    <cellStyle name="Percent 3 8 3 2 2" xfId="43905"/>
    <cellStyle name="Percent 3 8 3 3" xfId="19878"/>
    <cellStyle name="Percent 3 8 3 3 2" xfId="43906"/>
    <cellStyle name="Percent 3 8 3 4" xfId="43907"/>
    <cellStyle name="Percent 3 8 4" xfId="8313"/>
    <cellStyle name="Percent 3 8 4 2" xfId="43908"/>
    <cellStyle name="Percent 3 8 5" xfId="4232"/>
    <cellStyle name="Percent 3 8 5 2" xfId="43909"/>
    <cellStyle name="Percent 3 8 6" xfId="11204"/>
    <cellStyle name="Percent 3 8 6 2" xfId="43910"/>
    <cellStyle name="Percent 3 8 7" xfId="16987"/>
    <cellStyle name="Percent 3 8 7 2" xfId="43911"/>
    <cellStyle name="Percent 3 8 8" xfId="43912"/>
    <cellStyle name="Percent 3 8 9" xfId="43913"/>
    <cellStyle name="Percent 3 9" xfId="842"/>
    <cellStyle name="Percent 3 9 2" xfId="2548"/>
    <cellStyle name="Percent 3 9 2 2" xfId="10034"/>
    <cellStyle name="Percent 3 9 2 2 2" xfId="15816"/>
    <cellStyle name="Percent 3 9 2 2 2 2" xfId="43914"/>
    <cellStyle name="Percent 3 9 2 2 3" xfId="21599"/>
    <cellStyle name="Percent 3 9 2 2 3 2" xfId="43915"/>
    <cellStyle name="Percent 3 9 2 2 4" xfId="43916"/>
    <cellStyle name="Percent 3 9 2 3" xfId="7143"/>
    <cellStyle name="Percent 3 9 2 3 2" xfId="43917"/>
    <cellStyle name="Percent 3 9 2 4" xfId="12925"/>
    <cellStyle name="Percent 3 9 2 4 2" xfId="43918"/>
    <cellStyle name="Percent 3 9 2 5" xfId="18708"/>
    <cellStyle name="Percent 3 9 2 5 2" xfId="43919"/>
    <cellStyle name="Percent 3 9 2 6" xfId="43920"/>
    <cellStyle name="Percent 3 9 3" xfId="5440"/>
    <cellStyle name="Percent 3 9 3 2" xfId="14114"/>
    <cellStyle name="Percent 3 9 3 2 2" xfId="43921"/>
    <cellStyle name="Percent 3 9 3 3" xfId="19897"/>
    <cellStyle name="Percent 3 9 3 3 2" xfId="43922"/>
    <cellStyle name="Percent 3 9 3 4" xfId="43923"/>
    <cellStyle name="Percent 3 9 4" xfId="8332"/>
    <cellStyle name="Percent 3 9 4 2" xfId="43924"/>
    <cellStyle name="Percent 3 9 5" xfId="4251"/>
    <cellStyle name="Percent 3 9 5 2" xfId="43925"/>
    <cellStyle name="Percent 3 9 6" xfId="11223"/>
    <cellStyle name="Percent 3 9 6 2" xfId="43926"/>
    <cellStyle name="Percent 3 9 7" xfId="17006"/>
    <cellStyle name="Percent 3 9 7 2" xfId="43927"/>
    <cellStyle name="Percent 3 9 8" xfId="43928"/>
    <cellStyle name="Percent 4" xfId="789"/>
    <cellStyle name="Title" xfId="795" builtinId="15" customBuiltin="1"/>
    <cellStyle name="Total" xfId="810" builtinId="25" customBuiltin="1"/>
    <cellStyle name="Warning Text" xfId="808" builtinId="11" customBuiltin="1"/>
  </cellStyles>
  <dxfs count="86">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ldoe.org/USERDATA/EXCEL/FTE97E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101541\Downloads\Chtr2014-15%20(1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harter school calculator"/>
      <sheetName val=" Detail 2014-15 Conf FEFP"/>
      <sheetName val="111-112-113 ADDITIONAL FUND"/>
      <sheetName val="Transportation Per Student"/>
      <sheetName val="75% or more ESE calculation"/>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149"/>
  <sheetViews>
    <sheetView tabSelected="1" zoomScale="70" zoomScaleNormal="70" workbookViewId="0">
      <pane ySplit="3" topLeftCell="A4" activePane="bottomLeft" state="frozen"/>
      <selection activeCell="B2" sqref="B2"/>
      <selection pane="bottomLeft" activeCell="J25" sqref="J25"/>
    </sheetView>
  </sheetViews>
  <sheetFormatPr defaultColWidth="8.88671875" defaultRowHeight="21" x14ac:dyDescent="0.4"/>
  <cols>
    <col min="1" max="1" width="5.5546875" style="314" customWidth="1"/>
    <col min="2" max="2" width="18.5546875" style="285" customWidth="1"/>
    <col min="3" max="3" width="27.44140625" style="314" bestFit="1" customWidth="1"/>
    <col min="4" max="4" width="21.44140625" style="309" bestFit="1" customWidth="1"/>
    <col min="5" max="5" width="6.33203125" style="309" customWidth="1"/>
    <col min="6" max="206" width="9.33203125" style="314"/>
    <col min="207" max="207" width="9.33203125" style="314" customWidth="1"/>
    <col min="208" max="16384" width="8.88671875" style="314"/>
  </cols>
  <sheetData>
    <row r="1" spans="1:16" ht="26.25" customHeight="1" x14ac:dyDescent="0.4">
      <c r="A1" s="287"/>
      <c r="B1" s="288" t="s">
        <v>491</v>
      </c>
      <c r="C1" s="309"/>
    </row>
    <row r="2" spans="1:16" ht="15" customHeight="1" x14ac:dyDescent="0.4">
      <c r="B2" s="283"/>
      <c r="C2" s="309"/>
    </row>
    <row r="3" spans="1:16" x14ac:dyDescent="0.4">
      <c r="A3" s="279"/>
      <c r="B3" s="284" t="s">
        <v>414</v>
      </c>
      <c r="C3" s="317" t="s">
        <v>415</v>
      </c>
      <c r="D3" s="317" t="s">
        <v>416</v>
      </c>
    </row>
    <row r="4" spans="1:16" s="309" customFormat="1" ht="21" customHeight="1" x14ac:dyDescent="0.4">
      <c r="A4" s="315">
        <v>1</v>
      </c>
      <c r="B4" s="282" t="s">
        <v>197</v>
      </c>
      <c r="C4" s="316" t="s">
        <v>492</v>
      </c>
      <c r="D4" s="311">
        <v>49084.52</v>
      </c>
      <c r="G4" s="411" t="s">
        <v>494</v>
      </c>
      <c r="H4" s="411"/>
      <c r="I4" s="411"/>
      <c r="J4" s="411"/>
      <c r="K4" s="411"/>
      <c r="L4" s="411"/>
      <c r="M4" s="411"/>
    </row>
    <row r="5" spans="1:16" s="309" customFormat="1" ht="21" customHeight="1" thickBot="1" x14ac:dyDescent="0.45">
      <c r="A5" s="315"/>
      <c r="B5" s="282" t="s">
        <v>197</v>
      </c>
      <c r="C5" s="316" t="s">
        <v>493</v>
      </c>
      <c r="D5" s="308">
        <v>524.95000000000005</v>
      </c>
      <c r="G5" s="412"/>
      <c r="H5" s="412"/>
      <c r="I5" s="412"/>
      <c r="J5" s="412"/>
      <c r="K5" s="412"/>
      <c r="L5" s="412"/>
      <c r="M5" s="412"/>
    </row>
    <row r="6" spans="1:16" s="309" customFormat="1" ht="20.7" customHeight="1" x14ac:dyDescent="0.4">
      <c r="A6" s="315">
        <v>2</v>
      </c>
      <c r="B6" s="282" t="s">
        <v>261</v>
      </c>
      <c r="C6" s="316" t="str">
        <f>+$C$4</f>
        <v>FTE April 15</v>
      </c>
      <c r="D6" s="311">
        <v>29422.32</v>
      </c>
      <c r="F6" s="313"/>
      <c r="G6" s="413" t="s">
        <v>498</v>
      </c>
      <c r="H6" s="414"/>
      <c r="I6" s="414"/>
      <c r="J6" s="414"/>
      <c r="K6" s="414"/>
      <c r="L6" s="414"/>
      <c r="M6" s="415"/>
      <c r="N6" s="367"/>
      <c r="O6" s="367"/>
      <c r="P6" s="367"/>
    </row>
    <row r="7" spans="1:16" s="309" customFormat="1" ht="20.7" customHeight="1" x14ac:dyDescent="0.4">
      <c r="A7" s="315"/>
      <c r="B7" s="282" t="s">
        <v>261</v>
      </c>
      <c r="C7" s="316" t="s">
        <v>493</v>
      </c>
      <c r="D7" s="308">
        <v>389.6</v>
      </c>
      <c r="F7" s="313"/>
      <c r="G7" s="416"/>
      <c r="H7" s="417"/>
      <c r="I7" s="417"/>
      <c r="J7" s="417"/>
      <c r="K7" s="417"/>
      <c r="L7" s="417"/>
      <c r="M7" s="418"/>
      <c r="N7" s="367"/>
      <c r="O7" s="367"/>
      <c r="P7" s="367"/>
    </row>
    <row r="8" spans="1:16" s="309" customFormat="1" x14ac:dyDescent="0.4">
      <c r="A8" s="315">
        <v>3</v>
      </c>
      <c r="B8" s="282" t="s">
        <v>264</v>
      </c>
      <c r="C8" s="316" t="str">
        <f>+$C$4</f>
        <v>FTE April 15</v>
      </c>
      <c r="D8" s="311">
        <v>64980.53</v>
      </c>
      <c r="F8" s="313"/>
      <c r="G8" s="416"/>
      <c r="H8" s="417"/>
      <c r="I8" s="417"/>
      <c r="J8" s="417"/>
      <c r="K8" s="417"/>
      <c r="L8" s="417"/>
      <c r="M8" s="418"/>
      <c r="N8" s="367"/>
      <c r="O8" s="367"/>
      <c r="P8" s="367"/>
    </row>
    <row r="9" spans="1:16" s="309" customFormat="1" x14ac:dyDescent="0.4">
      <c r="A9" s="315"/>
      <c r="B9" s="282" t="s">
        <v>264</v>
      </c>
      <c r="C9" s="316" t="s">
        <v>493</v>
      </c>
      <c r="D9" s="308">
        <v>713.95</v>
      </c>
      <c r="F9" s="313"/>
      <c r="G9" s="416"/>
      <c r="H9" s="417"/>
      <c r="I9" s="417"/>
      <c r="J9" s="417"/>
      <c r="K9" s="417"/>
      <c r="L9" s="417"/>
      <c r="M9" s="418"/>
      <c r="N9" s="367"/>
      <c r="O9" s="367"/>
      <c r="P9" s="367"/>
    </row>
    <row r="10" spans="1:16" s="309" customFormat="1" x14ac:dyDescent="0.4">
      <c r="A10" s="315"/>
      <c r="B10" s="409" t="s">
        <v>264</v>
      </c>
      <c r="C10" s="316" t="s">
        <v>496</v>
      </c>
      <c r="D10" s="308">
        <v>-297.25</v>
      </c>
      <c r="F10" s="313"/>
      <c r="G10" s="416"/>
      <c r="H10" s="417"/>
      <c r="I10" s="417"/>
      <c r="J10" s="417"/>
      <c r="K10" s="417"/>
      <c r="L10" s="417"/>
      <c r="M10" s="418"/>
      <c r="N10" s="367"/>
      <c r="O10" s="367"/>
      <c r="P10" s="367"/>
    </row>
    <row r="11" spans="1:16" s="309" customFormat="1" ht="21" customHeight="1" x14ac:dyDescent="0.4">
      <c r="A11" s="315">
        <v>4</v>
      </c>
      <c r="B11" s="282" t="s">
        <v>267</v>
      </c>
      <c r="C11" s="316" t="str">
        <f>+$C$4</f>
        <v>FTE April 15</v>
      </c>
      <c r="D11" s="311">
        <v>293779.8</v>
      </c>
      <c r="F11" s="313"/>
      <c r="G11" s="416"/>
      <c r="H11" s="417"/>
      <c r="I11" s="417"/>
      <c r="J11" s="417"/>
      <c r="K11" s="417"/>
      <c r="L11" s="417"/>
      <c r="M11" s="418"/>
      <c r="N11" s="366"/>
      <c r="O11" s="366"/>
      <c r="P11" s="367"/>
    </row>
    <row r="12" spans="1:16" s="309" customFormat="1" ht="20.7" customHeight="1" thickBot="1" x14ac:dyDescent="0.45">
      <c r="A12" s="315"/>
      <c r="B12" s="282" t="s">
        <v>435</v>
      </c>
      <c r="C12" s="316" t="s">
        <v>420</v>
      </c>
      <c r="D12" s="308">
        <v>20833.330000000002</v>
      </c>
      <c r="F12" s="286"/>
      <c r="G12" s="419"/>
      <c r="H12" s="420"/>
      <c r="I12" s="420"/>
      <c r="J12" s="420"/>
      <c r="K12" s="420"/>
      <c r="L12" s="420"/>
      <c r="M12" s="421"/>
      <c r="N12" s="366"/>
      <c r="O12" s="366"/>
      <c r="P12" s="367"/>
    </row>
    <row r="13" spans="1:16" s="309" customFormat="1" ht="21.6" thickBot="1" x14ac:dyDescent="0.45">
      <c r="A13" s="315"/>
      <c r="B13" s="282">
        <v>9100</v>
      </c>
      <c r="C13" s="316" t="s">
        <v>417</v>
      </c>
      <c r="D13" s="308">
        <v>-6226.42</v>
      </c>
      <c r="F13" s="286"/>
      <c r="G13" s="408"/>
      <c r="H13" s="408"/>
      <c r="I13" s="408"/>
      <c r="J13" s="408"/>
      <c r="K13" s="408"/>
      <c r="L13" s="408"/>
      <c r="M13" s="408"/>
      <c r="N13" s="366"/>
      <c r="O13" s="366"/>
      <c r="P13" s="367"/>
    </row>
    <row r="14" spans="1:16" s="309" customFormat="1" ht="21" customHeight="1" x14ac:dyDescent="0.4">
      <c r="A14" s="315"/>
      <c r="B14" s="282">
        <v>9100</v>
      </c>
      <c r="C14" s="316" t="s">
        <v>436</v>
      </c>
      <c r="D14" s="308">
        <v>-411.59</v>
      </c>
      <c r="F14" s="286"/>
      <c r="G14" s="413" t="s">
        <v>499</v>
      </c>
      <c r="H14" s="414"/>
      <c r="I14" s="414"/>
      <c r="J14" s="414"/>
      <c r="K14" s="414"/>
      <c r="L14" s="414"/>
      <c r="M14" s="415"/>
      <c r="N14" s="366"/>
      <c r="O14" s="366"/>
      <c r="P14" s="367"/>
    </row>
    <row r="15" spans="1:16" s="309" customFormat="1" x14ac:dyDescent="0.4">
      <c r="A15" s="315"/>
      <c r="B15" s="282">
        <v>9100</v>
      </c>
      <c r="C15" s="316" t="s">
        <v>418</v>
      </c>
      <c r="D15" s="308">
        <v>-119.47</v>
      </c>
      <c r="F15" s="367"/>
      <c r="G15" s="416"/>
      <c r="H15" s="417"/>
      <c r="I15" s="417"/>
      <c r="J15" s="417"/>
      <c r="K15" s="417"/>
      <c r="L15" s="417"/>
      <c r="M15" s="418"/>
      <c r="N15" s="366"/>
      <c r="O15" s="366"/>
      <c r="P15" s="367"/>
    </row>
    <row r="16" spans="1:16" s="309" customFormat="1" x14ac:dyDescent="0.4">
      <c r="A16" s="315"/>
      <c r="B16" s="282">
        <v>1461</v>
      </c>
      <c r="C16" s="316" t="s">
        <v>493</v>
      </c>
      <c r="D16" s="308">
        <v>-14328.56</v>
      </c>
      <c r="F16" s="367"/>
      <c r="G16" s="416"/>
      <c r="H16" s="417"/>
      <c r="I16" s="417"/>
      <c r="J16" s="417"/>
      <c r="K16" s="417"/>
      <c r="L16" s="417"/>
      <c r="M16" s="418"/>
      <c r="N16" s="366"/>
      <c r="O16" s="366"/>
      <c r="P16" s="367"/>
    </row>
    <row r="17" spans="1:16" s="309" customFormat="1" x14ac:dyDescent="0.4">
      <c r="A17" s="315">
        <v>5</v>
      </c>
      <c r="B17" s="282" t="s">
        <v>270</v>
      </c>
      <c r="C17" s="316" t="str">
        <f>+$C$4</f>
        <v>FTE April 15</v>
      </c>
      <c r="D17" s="311">
        <v>618389.22</v>
      </c>
      <c r="F17" s="367"/>
      <c r="G17" s="416"/>
      <c r="H17" s="417"/>
      <c r="I17" s="417"/>
      <c r="J17" s="417"/>
      <c r="K17" s="417"/>
      <c r="L17" s="417"/>
      <c r="M17" s="418"/>
      <c r="N17" s="361"/>
      <c r="O17" s="361"/>
      <c r="P17" s="367"/>
    </row>
    <row r="18" spans="1:16" s="309" customFormat="1" x14ac:dyDescent="0.4">
      <c r="A18" s="315"/>
      <c r="B18" s="282">
        <v>1571</v>
      </c>
      <c r="C18" s="316" t="s">
        <v>419</v>
      </c>
      <c r="D18" s="308">
        <v>53867.4</v>
      </c>
      <c r="G18" s="416"/>
      <c r="H18" s="417"/>
      <c r="I18" s="417"/>
      <c r="J18" s="417"/>
      <c r="K18" s="417"/>
      <c r="L18" s="417"/>
      <c r="M18" s="418"/>
      <c r="N18" s="361"/>
      <c r="O18" s="361"/>
    </row>
    <row r="19" spans="1:16" s="309" customFormat="1" x14ac:dyDescent="0.4">
      <c r="A19" s="315"/>
      <c r="B19" s="282">
        <v>1572</v>
      </c>
      <c r="C19" s="316" t="s">
        <v>420</v>
      </c>
      <c r="D19" s="308">
        <v>31250</v>
      </c>
      <c r="G19" s="416"/>
      <c r="H19" s="417"/>
      <c r="I19" s="417"/>
      <c r="J19" s="417"/>
      <c r="K19" s="417"/>
      <c r="L19" s="417"/>
      <c r="M19" s="418"/>
      <c r="N19" s="361"/>
      <c r="O19" s="361"/>
    </row>
    <row r="20" spans="1:16" x14ac:dyDescent="0.4">
      <c r="A20" s="315"/>
      <c r="B20" s="282">
        <v>9100</v>
      </c>
      <c r="C20" s="316" t="s">
        <v>417</v>
      </c>
      <c r="D20" s="308">
        <v>-8881</v>
      </c>
      <c r="G20" s="416"/>
      <c r="H20" s="417"/>
      <c r="I20" s="417"/>
      <c r="J20" s="417"/>
      <c r="K20" s="417"/>
      <c r="L20" s="417"/>
      <c r="M20" s="418"/>
      <c r="N20" s="361"/>
      <c r="O20" s="361"/>
    </row>
    <row r="21" spans="1:16" ht="21.6" thickBot="1" x14ac:dyDescent="0.45">
      <c r="A21" s="315"/>
      <c r="B21" s="282">
        <v>1571</v>
      </c>
      <c r="C21" s="316" t="s">
        <v>493</v>
      </c>
      <c r="D21" s="308">
        <v>13939.43</v>
      </c>
      <c r="G21" s="419"/>
      <c r="H21" s="420"/>
      <c r="I21" s="420"/>
      <c r="J21" s="420"/>
      <c r="K21" s="420"/>
      <c r="L21" s="420"/>
      <c r="M21" s="421"/>
      <c r="N21" s="361"/>
      <c r="O21" s="361"/>
    </row>
    <row r="22" spans="1:16" s="309" customFormat="1" x14ac:dyDescent="0.4">
      <c r="A22" s="315">
        <v>6</v>
      </c>
      <c r="B22" s="282" t="s">
        <v>273</v>
      </c>
      <c r="C22" s="316" t="str">
        <f>+$C$4</f>
        <v>FTE April 15</v>
      </c>
      <c r="D22" s="311">
        <v>94531.17</v>
      </c>
      <c r="G22" s="408"/>
      <c r="H22" s="408"/>
      <c r="I22" s="408"/>
      <c r="J22" s="408"/>
      <c r="K22" s="408"/>
      <c r="L22" s="408"/>
      <c r="M22" s="408"/>
      <c r="N22" s="361"/>
      <c r="O22" s="361"/>
    </row>
    <row r="23" spans="1:16" s="309" customFormat="1" x14ac:dyDescent="0.4">
      <c r="A23" s="315"/>
      <c r="B23" s="282">
        <v>2521</v>
      </c>
      <c r="C23" s="316" t="s">
        <v>493</v>
      </c>
      <c r="D23" s="308">
        <v>787</v>
      </c>
      <c r="G23" s="361"/>
      <c r="H23" s="361"/>
      <c r="I23" s="361"/>
      <c r="J23" s="361"/>
      <c r="K23" s="361"/>
      <c r="L23" s="361"/>
      <c r="M23" s="361"/>
      <c r="N23" s="361"/>
      <c r="O23" s="361"/>
    </row>
    <row r="24" spans="1:16" x14ac:dyDescent="0.4">
      <c r="A24" s="315">
        <v>7</v>
      </c>
      <c r="B24" s="282" t="s">
        <v>276</v>
      </c>
      <c r="C24" s="316" t="str">
        <f>+$C$4</f>
        <v>FTE April 15</v>
      </c>
      <c r="D24" s="311">
        <v>42500.639999999999</v>
      </c>
      <c r="G24" s="361"/>
      <c r="H24" s="361"/>
      <c r="I24" s="361"/>
      <c r="J24" s="361"/>
      <c r="K24" s="361"/>
      <c r="L24" s="361"/>
      <c r="M24" s="361"/>
      <c r="N24" s="361"/>
      <c r="O24" s="361"/>
    </row>
    <row r="25" spans="1:16" x14ac:dyDescent="0.4">
      <c r="A25" s="315"/>
      <c r="B25" s="282">
        <v>2531</v>
      </c>
      <c r="C25" s="316" t="s">
        <v>493</v>
      </c>
      <c r="D25" s="308">
        <v>639</v>
      </c>
      <c r="G25" s="361"/>
      <c r="H25" s="361"/>
      <c r="I25" s="361"/>
      <c r="J25" s="361"/>
      <c r="K25" s="361"/>
      <c r="L25" s="361"/>
      <c r="M25" s="361"/>
      <c r="N25" s="361"/>
      <c r="O25" s="361"/>
    </row>
    <row r="26" spans="1:16" x14ac:dyDescent="0.4">
      <c r="A26" s="315">
        <v>8</v>
      </c>
      <c r="B26" s="282" t="s">
        <v>279</v>
      </c>
      <c r="C26" s="316" t="str">
        <f>+$C$4</f>
        <v>FTE April 15</v>
      </c>
      <c r="D26" s="311">
        <v>60182.31</v>
      </c>
    </row>
    <row r="27" spans="1:16" x14ac:dyDescent="0.4">
      <c r="A27" s="315"/>
      <c r="B27" s="282">
        <v>2641</v>
      </c>
      <c r="C27" s="316" t="s">
        <v>493</v>
      </c>
      <c r="D27" s="308">
        <v>564.75</v>
      </c>
    </row>
    <row r="28" spans="1:16" s="309" customFormat="1" x14ac:dyDescent="0.4">
      <c r="A28" s="315">
        <v>9</v>
      </c>
      <c r="B28" s="282" t="s">
        <v>282</v>
      </c>
      <c r="C28" s="316" t="str">
        <f>+$C$4</f>
        <v>FTE April 15</v>
      </c>
      <c r="D28" s="311">
        <v>231690.41</v>
      </c>
    </row>
    <row r="29" spans="1:16" s="309" customFormat="1" x14ac:dyDescent="0.4">
      <c r="A29" s="315"/>
      <c r="B29" s="282">
        <v>2791</v>
      </c>
      <c r="C29" s="316" t="s">
        <v>493</v>
      </c>
      <c r="D29" s="308">
        <v>-3789.05</v>
      </c>
    </row>
    <row r="30" spans="1:16" s="309" customFormat="1" x14ac:dyDescent="0.4">
      <c r="A30" s="315"/>
      <c r="B30" s="282">
        <v>2791</v>
      </c>
      <c r="C30" s="310" t="s">
        <v>439</v>
      </c>
      <c r="D30" s="308">
        <v>-7322.46</v>
      </c>
    </row>
    <row r="31" spans="1:16" s="309" customFormat="1" x14ac:dyDescent="0.4">
      <c r="A31" s="315">
        <v>10</v>
      </c>
      <c r="B31" s="282" t="s">
        <v>285</v>
      </c>
      <c r="C31" s="316" t="str">
        <f>+$C$4</f>
        <v>FTE April 15</v>
      </c>
      <c r="D31" s="311">
        <v>665443.43999999994</v>
      </c>
    </row>
    <row r="32" spans="1:16" s="309" customFormat="1" x14ac:dyDescent="0.4">
      <c r="A32" s="315"/>
      <c r="B32" s="282">
        <v>2801</v>
      </c>
      <c r="C32" s="316" t="s">
        <v>493</v>
      </c>
      <c r="D32" s="308">
        <v>4628.41</v>
      </c>
    </row>
    <row r="33" spans="1:4" s="309" customFormat="1" x14ac:dyDescent="0.4">
      <c r="A33" s="315">
        <v>11</v>
      </c>
      <c r="B33" s="282" t="s">
        <v>287</v>
      </c>
      <c r="C33" s="316" t="str">
        <f>+$C$4</f>
        <v>FTE April 15</v>
      </c>
      <c r="D33" s="311">
        <v>245634.29</v>
      </c>
    </row>
    <row r="34" spans="1:4" s="309" customFormat="1" x14ac:dyDescent="0.4">
      <c r="A34" s="315"/>
      <c r="B34" s="282">
        <v>2911</v>
      </c>
      <c r="C34" s="316" t="s">
        <v>493</v>
      </c>
      <c r="D34" s="308">
        <v>3915.84</v>
      </c>
    </row>
    <row r="35" spans="1:4" s="309" customFormat="1" x14ac:dyDescent="0.4">
      <c r="A35" s="315">
        <v>12</v>
      </c>
      <c r="B35" s="282" t="s">
        <v>290</v>
      </c>
      <c r="C35" s="316" t="str">
        <f>+$C$4</f>
        <v>FTE April 15</v>
      </c>
      <c r="D35" s="311">
        <v>515465.23</v>
      </c>
    </row>
    <row r="36" spans="1:4" s="309" customFormat="1" x14ac:dyDescent="0.4">
      <c r="A36" s="315"/>
      <c r="B36" s="282">
        <v>2941</v>
      </c>
      <c r="C36" s="316" t="s">
        <v>493</v>
      </c>
      <c r="D36" s="308">
        <v>5083.75</v>
      </c>
    </row>
    <row r="37" spans="1:4" s="309" customFormat="1" x14ac:dyDescent="0.4">
      <c r="A37" s="315"/>
      <c r="B37" s="282">
        <v>2941</v>
      </c>
      <c r="C37" s="310" t="s">
        <v>440</v>
      </c>
      <c r="D37" s="308">
        <v>-15216.18</v>
      </c>
    </row>
    <row r="38" spans="1:4" s="309" customFormat="1" x14ac:dyDescent="0.4">
      <c r="A38" s="315">
        <v>13</v>
      </c>
      <c r="B38" s="282" t="s">
        <v>292</v>
      </c>
      <c r="C38" s="316" t="str">
        <f t="shared" ref="C38:C51" si="0">+$C$4</f>
        <v>FTE April 15</v>
      </c>
      <c r="D38" s="311">
        <v>187083.87</v>
      </c>
    </row>
    <row r="39" spans="1:4" s="309" customFormat="1" x14ac:dyDescent="0.4">
      <c r="A39" s="315"/>
      <c r="B39" s="282">
        <v>3083</v>
      </c>
      <c r="C39" s="316" t="s">
        <v>493</v>
      </c>
      <c r="D39" s="308">
        <v>-296.45</v>
      </c>
    </row>
    <row r="40" spans="1:4" s="309" customFormat="1" x14ac:dyDescent="0.4">
      <c r="A40" s="315"/>
      <c r="B40" s="282">
        <v>3083</v>
      </c>
      <c r="C40" s="316" t="s">
        <v>495</v>
      </c>
      <c r="D40" s="308">
        <v>23.77</v>
      </c>
    </row>
    <row r="41" spans="1:4" s="309" customFormat="1" ht="20.7" customHeight="1" x14ac:dyDescent="0.4">
      <c r="A41" s="315">
        <v>14</v>
      </c>
      <c r="B41" s="282" t="s">
        <v>295</v>
      </c>
      <c r="C41" s="316" t="str">
        <f t="shared" si="0"/>
        <v>FTE April 15</v>
      </c>
      <c r="D41" s="311">
        <v>100318.72</v>
      </c>
    </row>
    <row r="42" spans="1:4" s="309" customFormat="1" ht="20.7" customHeight="1" x14ac:dyDescent="0.4">
      <c r="A42" s="315"/>
      <c r="B42" s="282">
        <v>3345</v>
      </c>
      <c r="C42" s="316" t="s">
        <v>493</v>
      </c>
      <c r="D42" s="308">
        <v>408.7</v>
      </c>
    </row>
    <row r="43" spans="1:4" s="309" customFormat="1" x14ac:dyDescent="0.4">
      <c r="A43" s="315">
        <v>15</v>
      </c>
      <c r="B43" s="282" t="s">
        <v>298</v>
      </c>
      <c r="C43" s="316" t="str">
        <f t="shared" si="0"/>
        <v>FTE April 15</v>
      </c>
      <c r="D43" s="311">
        <v>57705.75</v>
      </c>
    </row>
    <row r="44" spans="1:4" s="309" customFormat="1" x14ac:dyDescent="0.4">
      <c r="A44" s="315"/>
      <c r="B44" s="282">
        <v>3347</v>
      </c>
      <c r="C44" s="316" t="s">
        <v>493</v>
      </c>
      <c r="D44" s="308">
        <v>-1813.55</v>
      </c>
    </row>
    <row r="45" spans="1:4" s="309" customFormat="1" x14ac:dyDescent="0.4">
      <c r="A45" s="315">
        <v>16</v>
      </c>
      <c r="B45" s="282" t="s">
        <v>301</v>
      </c>
      <c r="C45" s="316" t="str">
        <f t="shared" si="0"/>
        <v>FTE April 15</v>
      </c>
      <c r="D45" s="311">
        <v>550344.72</v>
      </c>
    </row>
    <row r="46" spans="1:4" s="309" customFormat="1" x14ac:dyDescent="0.4">
      <c r="A46" s="315"/>
      <c r="B46" s="282">
        <v>3381</v>
      </c>
      <c r="C46" s="316" t="s">
        <v>493</v>
      </c>
      <c r="D46" s="308">
        <v>15036.95</v>
      </c>
    </row>
    <row r="47" spans="1:4" s="309" customFormat="1" x14ac:dyDescent="0.4">
      <c r="A47" s="315">
        <v>17</v>
      </c>
      <c r="B47" s="282" t="s">
        <v>304</v>
      </c>
      <c r="C47" s="316" t="str">
        <f t="shared" si="0"/>
        <v>FTE April 15</v>
      </c>
      <c r="D47" s="311">
        <v>126859.77</v>
      </c>
    </row>
    <row r="48" spans="1:4" s="309" customFormat="1" x14ac:dyDescent="0.4">
      <c r="A48" s="315"/>
      <c r="B48" s="282">
        <v>3382</v>
      </c>
      <c r="C48" s="316" t="s">
        <v>493</v>
      </c>
      <c r="D48" s="308">
        <v>633.52</v>
      </c>
    </row>
    <row r="49" spans="1:4" s="309" customFormat="1" x14ac:dyDescent="0.4">
      <c r="A49" s="315">
        <v>18</v>
      </c>
      <c r="B49" s="282" t="s">
        <v>307</v>
      </c>
      <c r="C49" s="316" t="str">
        <f t="shared" si="0"/>
        <v>FTE April 15</v>
      </c>
      <c r="D49" s="311">
        <v>308503.31</v>
      </c>
    </row>
    <row r="50" spans="1:4" s="309" customFormat="1" x14ac:dyDescent="0.4">
      <c r="A50" s="315"/>
      <c r="B50" s="282">
        <v>3385</v>
      </c>
      <c r="C50" s="316" t="s">
        <v>493</v>
      </c>
      <c r="D50" s="308">
        <v>2549.5700000000002</v>
      </c>
    </row>
    <row r="51" spans="1:4" s="309" customFormat="1" x14ac:dyDescent="0.4">
      <c r="A51" s="315">
        <v>19</v>
      </c>
      <c r="B51" s="282" t="s">
        <v>310</v>
      </c>
      <c r="C51" s="316" t="str">
        <f t="shared" si="0"/>
        <v>FTE April 15</v>
      </c>
      <c r="D51" s="311">
        <v>83282.27</v>
      </c>
    </row>
    <row r="52" spans="1:4" s="309" customFormat="1" x14ac:dyDescent="0.4">
      <c r="A52" s="315"/>
      <c r="B52" s="282">
        <v>9100</v>
      </c>
      <c r="C52" s="316" t="s">
        <v>437</v>
      </c>
      <c r="D52" s="308">
        <v>-3823.75</v>
      </c>
    </row>
    <row r="53" spans="1:4" s="309" customFormat="1" x14ac:dyDescent="0.4">
      <c r="A53" s="315"/>
      <c r="B53" s="282">
        <v>9100</v>
      </c>
      <c r="C53" s="316" t="s">
        <v>436</v>
      </c>
      <c r="D53" s="308">
        <v>-82.21</v>
      </c>
    </row>
    <row r="54" spans="1:4" s="309" customFormat="1" x14ac:dyDescent="0.4">
      <c r="A54" s="315"/>
      <c r="B54" s="282">
        <v>9100</v>
      </c>
      <c r="C54" s="316" t="s">
        <v>418</v>
      </c>
      <c r="D54" s="308">
        <v>-19.73</v>
      </c>
    </row>
    <row r="55" spans="1:4" s="309" customFormat="1" x14ac:dyDescent="0.4">
      <c r="A55" s="315"/>
      <c r="B55" s="282">
        <v>3386</v>
      </c>
      <c r="C55" s="316" t="s">
        <v>493</v>
      </c>
      <c r="D55" s="308">
        <v>-426.55</v>
      </c>
    </row>
    <row r="56" spans="1:4" s="309" customFormat="1" x14ac:dyDescent="0.4">
      <c r="A56" s="315">
        <v>20</v>
      </c>
      <c r="B56" s="282" t="s">
        <v>313</v>
      </c>
      <c r="C56" s="316" t="str">
        <f t="shared" ref="C56:C75" si="1">+$C$4</f>
        <v>FTE April 15</v>
      </c>
      <c r="D56" s="311">
        <v>58060.959999999999</v>
      </c>
    </row>
    <row r="57" spans="1:4" s="309" customFormat="1" x14ac:dyDescent="0.4">
      <c r="A57" s="315"/>
      <c r="B57" s="282">
        <v>3391</v>
      </c>
      <c r="C57" s="316" t="s">
        <v>493</v>
      </c>
      <c r="D57" s="308">
        <v>-1008.9</v>
      </c>
    </row>
    <row r="58" spans="1:4" s="309" customFormat="1" x14ac:dyDescent="0.4">
      <c r="A58" s="315">
        <v>21</v>
      </c>
      <c r="B58" s="282" t="s">
        <v>316</v>
      </c>
      <c r="C58" s="316" t="str">
        <f t="shared" si="1"/>
        <v>FTE April 15</v>
      </c>
      <c r="D58" s="311">
        <v>127089.92</v>
      </c>
    </row>
    <row r="59" spans="1:4" s="309" customFormat="1" x14ac:dyDescent="0.4">
      <c r="A59" s="315"/>
      <c r="B59" s="282">
        <v>3394</v>
      </c>
      <c r="C59" s="316" t="s">
        <v>493</v>
      </c>
      <c r="D59" s="308">
        <v>-1017.45</v>
      </c>
    </row>
    <row r="60" spans="1:4" s="309" customFormat="1" x14ac:dyDescent="0.4">
      <c r="A60" s="315">
        <v>22</v>
      </c>
      <c r="B60" s="282" t="s">
        <v>319</v>
      </c>
      <c r="C60" s="316" t="str">
        <f t="shared" si="1"/>
        <v>FTE April 15</v>
      </c>
      <c r="D60" s="311">
        <v>293021.86</v>
      </c>
    </row>
    <row r="61" spans="1:4" s="309" customFormat="1" x14ac:dyDescent="0.4">
      <c r="A61" s="315"/>
      <c r="B61" s="282">
        <v>3395</v>
      </c>
      <c r="C61" s="316" t="s">
        <v>493</v>
      </c>
      <c r="D61" s="308">
        <v>2963.6</v>
      </c>
    </row>
    <row r="62" spans="1:4" s="309" customFormat="1" x14ac:dyDescent="0.4">
      <c r="A62" s="315">
        <v>23</v>
      </c>
      <c r="B62" s="282" t="s">
        <v>322</v>
      </c>
      <c r="C62" s="316" t="str">
        <f t="shared" si="1"/>
        <v>FTE April 15</v>
      </c>
      <c r="D62" s="311">
        <v>523618.57</v>
      </c>
    </row>
    <row r="63" spans="1:4" s="309" customFormat="1" x14ac:dyDescent="0.4">
      <c r="A63" s="315"/>
      <c r="B63" s="282">
        <v>3396</v>
      </c>
      <c r="C63" s="316" t="s">
        <v>493</v>
      </c>
      <c r="D63" s="308">
        <v>10732</v>
      </c>
    </row>
    <row r="64" spans="1:4" s="309" customFormat="1" x14ac:dyDescent="0.4">
      <c r="A64" s="315"/>
      <c r="B64" s="282">
        <v>3396</v>
      </c>
      <c r="C64" s="316" t="s">
        <v>497</v>
      </c>
      <c r="D64" s="308">
        <v>-27.2</v>
      </c>
    </row>
    <row r="65" spans="1:4" s="309" customFormat="1" x14ac:dyDescent="0.4">
      <c r="A65" s="315">
        <v>24</v>
      </c>
      <c r="B65" s="282" t="s">
        <v>325</v>
      </c>
      <c r="C65" s="316" t="str">
        <f t="shared" si="1"/>
        <v>FTE April 15</v>
      </c>
      <c r="D65" s="311">
        <v>40272.99</v>
      </c>
    </row>
    <row r="66" spans="1:4" s="309" customFormat="1" x14ac:dyDescent="0.4">
      <c r="A66" s="315"/>
      <c r="B66" s="282">
        <v>3398</v>
      </c>
      <c r="C66" s="316" t="s">
        <v>493</v>
      </c>
      <c r="D66" s="308">
        <v>387.5</v>
      </c>
    </row>
    <row r="67" spans="1:4" s="309" customFormat="1" x14ac:dyDescent="0.4">
      <c r="A67" s="315">
        <v>25</v>
      </c>
      <c r="B67" s="282" t="s">
        <v>328</v>
      </c>
      <c r="C67" s="316" t="str">
        <f t="shared" si="1"/>
        <v>FTE April 15</v>
      </c>
      <c r="D67" s="311">
        <v>119803.62226680783</v>
      </c>
    </row>
    <row r="68" spans="1:4" s="309" customFormat="1" x14ac:dyDescent="0.4">
      <c r="A68" s="315"/>
      <c r="B68" s="282">
        <v>3400</v>
      </c>
      <c r="C68" s="316" t="s">
        <v>493</v>
      </c>
      <c r="D68" s="308">
        <v>634.1</v>
      </c>
    </row>
    <row r="69" spans="1:4" s="309" customFormat="1" x14ac:dyDescent="0.4">
      <c r="A69" s="315">
        <v>26</v>
      </c>
      <c r="B69" s="282" t="s">
        <v>331</v>
      </c>
      <c r="C69" s="316" t="str">
        <f t="shared" si="1"/>
        <v>FTE April 15</v>
      </c>
      <c r="D69" s="311">
        <v>211867.27</v>
      </c>
    </row>
    <row r="70" spans="1:4" s="309" customFormat="1" x14ac:dyDescent="0.4">
      <c r="A70" s="315"/>
      <c r="B70" s="282">
        <v>3401</v>
      </c>
      <c r="C70" s="316" t="s">
        <v>493</v>
      </c>
      <c r="D70" s="308">
        <v>3938.66</v>
      </c>
    </row>
    <row r="71" spans="1:4" s="309" customFormat="1" x14ac:dyDescent="0.4">
      <c r="A71" s="315">
        <v>27</v>
      </c>
      <c r="B71" s="282" t="s">
        <v>334</v>
      </c>
      <c r="C71" s="316" t="str">
        <f t="shared" si="1"/>
        <v>FTE April 15</v>
      </c>
      <c r="D71" s="311">
        <v>191650.78</v>
      </c>
    </row>
    <row r="72" spans="1:4" s="309" customFormat="1" x14ac:dyDescent="0.4">
      <c r="A72" s="315"/>
      <c r="B72" s="282">
        <v>3413</v>
      </c>
      <c r="C72" s="316" t="s">
        <v>493</v>
      </c>
      <c r="D72" s="308">
        <v>1755.39</v>
      </c>
    </row>
    <row r="73" spans="1:4" s="309" customFormat="1" x14ac:dyDescent="0.4">
      <c r="A73" s="315">
        <v>28</v>
      </c>
      <c r="B73" s="282" t="s">
        <v>337</v>
      </c>
      <c r="C73" s="316" t="str">
        <f t="shared" si="1"/>
        <v>FTE April 15</v>
      </c>
      <c r="D73" s="311">
        <v>158105.73000000001</v>
      </c>
    </row>
    <row r="74" spans="1:4" s="309" customFormat="1" x14ac:dyDescent="0.4">
      <c r="A74" s="315"/>
      <c r="B74" s="282">
        <v>3421</v>
      </c>
      <c r="C74" s="316" t="s">
        <v>493</v>
      </c>
      <c r="D74" s="308">
        <v>2490.19</v>
      </c>
    </row>
    <row r="75" spans="1:4" s="309" customFormat="1" x14ac:dyDescent="0.4">
      <c r="A75" s="315">
        <v>29</v>
      </c>
      <c r="B75" s="282" t="s">
        <v>340</v>
      </c>
      <c r="C75" s="316" t="str">
        <f t="shared" si="1"/>
        <v>FTE April 15</v>
      </c>
      <c r="D75" s="311">
        <v>596209.9</v>
      </c>
    </row>
    <row r="76" spans="1:4" s="309" customFormat="1" x14ac:dyDescent="0.4">
      <c r="A76" s="315"/>
      <c r="B76" s="282">
        <v>3431</v>
      </c>
      <c r="C76" s="316" t="s">
        <v>493</v>
      </c>
      <c r="D76" s="308">
        <v>4315.04</v>
      </c>
    </row>
    <row r="77" spans="1:4" s="309" customFormat="1" x14ac:dyDescent="0.4">
      <c r="A77" s="315">
        <v>30</v>
      </c>
      <c r="B77" s="282">
        <v>3441</v>
      </c>
      <c r="C77" s="316" t="str">
        <f t="shared" ref="C77:C91" si="2">+$C$4</f>
        <v>FTE April 15</v>
      </c>
      <c r="D77" s="311">
        <v>112466.09</v>
      </c>
    </row>
    <row r="78" spans="1:4" s="309" customFormat="1" x14ac:dyDescent="0.4">
      <c r="A78" s="315"/>
      <c r="B78" s="282">
        <v>3441</v>
      </c>
      <c r="C78" s="316" t="s">
        <v>493</v>
      </c>
      <c r="D78" s="308">
        <v>352.4</v>
      </c>
    </row>
    <row r="79" spans="1:4" s="309" customFormat="1" x14ac:dyDescent="0.4">
      <c r="A79" s="315">
        <v>31</v>
      </c>
      <c r="B79" s="282" t="s">
        <v>346</v>
      </c>
      <c r="C79" s="316" t="str">
        <f t="shared" si="2"/>
        <v>FTE April 15</v>
      </c>
      <c r="D79" s="311">
        <v>74239.06</v>
      </c>
    </row>
    <row r="80" spans="1:4" s="309" customFormat="1" x14ac:dyDescent="0.4">
      <c r="A80" s="315"/>
      <c r="B80" s="282">
        <v>3443</v>
      </c>
      <c r="C80" s="316" t="s">
        <v>493</v>
      </c>
      <c r="D80" s="308">
        <v>1177.6500000000001</v>
      </c>
    </row>
    <row r="81" spans="1:4" s="309" customFormat="1" x14ac:dyDescent="0.4">
      <c r="A81" s="315">
        <v>32</v>
      </c>
      <c r="B81" s="282">
        <v>3924</v>
      </c>
      <c r="C81" s="316" t="str">
        <f t="shared" si="2"/>
        <v>FTE April 15</v>
      </c>
      <c r="D81" s="311">
        <v>36289.93</v>
      </c>
    </row>
    <row r="82" spans="1:4" s="309" customFormat="1" x14ac:dyDescent="0.4">
      <c r="A82" s="315">
        <v>33</v>
      </c>
      <c r="B82" s="282" t="s">
        <v>349</v>
      </c>
      <c r="C82" s="316" t="str">
        <f t="shared" si="2"/>
        <v>FTE April 15</v>
      </c>
      <c r="D82" s="311">
        <v>171861.79</v>
      </c>
    </row>
    <row r="83" spans="1:4" s="309" customFormat="1" x14ac:dyDescent="0.4">
      <c r="A83" s="315"/>
      <c r="B83" s="282">
        <v>3941</v>
      </c>
      <c r="C83" s="316" t="s">
        <v>493</v>
      </c>
      <c r="D83" s="308">
        <v>1848.01</v>
      </c>
    </row>
    <row r="84" spans="1:4" s="309" customFormat="1" x14ac:dyDescent="0.4">
      <c r="A84" s="315">
        <v>34</v>
      </c>
      <c r="B84" s="282" t="s">
        <v>352</v>
      </c>
      <c r="C84" s="316" t="str">
        <f t="shared" si="2"/>
        <v>FTE April 15</v>
      </c>
      <c r="D84" s="311">
        <v>124137.9</v>
      </c>
    </row>
    <row r="85" spans="1:4" s="309" customFormat="1" x14ac:dyDescent="0.4">
      <c r="A85" s="315"/>
      <c r="B85" s="282">
        <v>3961</v>
      </c>
      <c r="C85" s="316" t="s">
        <v>493</v>
      </c>
      <c r="D85" s="308">
        <v>-3927.2</v>
      </c>
    </row>
    <row r="86" spans="1:4" s="309" customFormat="1" x14ac:dyDescent="0.4">
      <c r="A86" s="315">
        <v>35</v>
      </c>
      <c r="B86" s="282" t="s">
        <v>355</v>
      </c>
      <c r="C86" s="316" t="str">
        <f t="shared" si="2"/>
        <v>FTE April 15</v>
      </c>
      <c r="D86" s="311">
        <v>307494.42</v>
      </c>
    </row>
    <row r="87" spans="1:4" s="309" customFormat="1" x14ac:dyDescent="0.4">
      <c r="A87" s="315"/>
      <c r="B87" s="282">
        <v>3971</v>
      </c>
      <c r="C87" s="316" t="s">
        <v>493</v>
      </c>
      <c r="D87" s="308">
        <v>411.97</v>
      </c>
    </row>
    <row r="88" spans="1:4" s="309" customFormat="1" x14ac:dyDescent="0.4">
      <c r="A88" s="315">
        <v>36</v>
      </c>
      <c r="B88" s="282">
        <v>4000</v>
      </c>
      <c r="C88" s="316" t="str">
        <f t="shared" si="2"/>
        <v>FTE April 15</v>
      </c>
      <c r="D88" s="311">
        <v>436631.32</v>
      </c>
    </row>
    <row r="89" spans="1:4" s="309" customFormat="1" x14ac:dyDescent="0.4">
      <c r="A89" s="315"/>
      <c r="B89" s="282">
        <v>4000</v>
      </c>
      <c r="C89" s="316" t="s">
        <v>493</v>
      </c>
      <c r="D89" s="308">
        <v>2014.8</v>
      </c>
    </row>
    <row r="90" spans="1:4" s="309" customFormat="1" x14ac:dyDescent="0.4">
      <c r="A90" s="315">
        <v>37</v>
      </c>
      <c r="B90" s="282" t="s">
        <v>434</v>
      </c>
      <c r="C90" s="316" t="str">
        <f t="shared" si="2"/>
        <v>FTE April 15</v>
      </c>
      <c r="D90" s="311">
        <v>225457.57</v>
      </c>
    </row>
    <row r="91" spans="1:4" s="309" customFormat="1" x14ac:dyDescent="0.4">
      <c r="A91" s="315">
        <v>38</v>
      </c>
      <c r="B91" s="282">
        <v>4002</v>
      </c>
      <c r="C91" s="316" t="str">
        <f t="shared" si="2"/>
        <v>FTE April 15</v>
      </c>
      <c r="D91" s="311">
        <v>538371.63</v>
      </c>
    </row>
    <row r="92" spans="1:4" s="309" customFormat="1" x14ac:dyDescent="0.4">
      <c r="A92" s="315"/>
      <c r="B92" s="282">
        <v>4002</v>
      </c>
      <c r="C92" s="316" t="s">
        <v>493</v>
      </c>
      <c r="D92" s="308">
        <v>11956.16</v>
      </c>
    </row>
    <row r="93" spans="1:4" s="309" customFormat="1" x14ac:dyDescent="0.4">
      <c r="A93" s="315">
        <v>39</v>
      </c>
      <c r="B93" s="282">
        <v>4010</v>
      </c>
      <c r="C93" s="316" t="str">
        <f>+$C$4</f>
        <v>FTE April 15</v>
      </c>
      <c r="D93" s="311">
        <v>76165.38</v>
      </c>
    </row>
    <row r="94" spans="1:4" s="309" customFormat="1" x14ac:dyDescent="0.4">
      <c r="A94" s="315"/>
      <c r="B94" s="282">
        <v>4010</v>
      </c>
      <c r="C94" s="316" t="s">
        <v>493</v>
      </c>
      <c r="D94" s="308">
        <v>8702.0499999999993</v>
      </c>
    </row>
    <row r="95" spans="1:4" s="309" customFormat="1" x14ac:dyDescent="0.4">
      <c r="A95" s="315">
        <v>40</v>
      </c>
      <c r="B95" s="282">
        <v>4012</v>
      </c>
      <c r="C95" s="316" t="str">
        <f>+$C$4</f>
        <v>FTE April 15</v>
      </c>
      <c r="D95" s="311">
        <v>465720.49</v>
      </c>
    </row>
    <row r="96" spans="1:4" s="309" customFormat="1" x14ac:dyDescent="0.4">
      <c r="A96" s="315"/>
      <c r="B96" s="282">
        <v>4012</v>
      </c>
      <c r="C96" s="316" t="s">
        <v>493</v>
      </c>
      <c r="D96" s="308">
        <v>4563.8100000000004</v>
      </c>
    </row>
    <row r="97" spans="1:4" s="309" customFormat="1" x14ac:dyDescent="0.4">
      <c r="A97" s="315">
        <v>41</v>
      </c>
      <c r="B97" s="282">
        <v>4013</v>
      </c>
      <c r="C97" s="316" t="str">
        <f>+$C$4</f>
        <v>FTE April 15</v>
      </c>
      <c r="D97" s="311">
        <v>185261.88</v>
      </c>
    </row>
    <row r="98" spans="1:4" s="309" customFormat="1" x14ac:dyDescent="0.4">
      <c r="A98" s="315"/>
      <c r="B98" s="282">
        <v>4013</v>
      </c>
      <c r="C98" s="316" t="s">
        <v>493</v>
      </c>
      <c r="D98" s="308">
        <v>491.25</v>
      </c>
    </row>
    <row r="99" spans="1:4" s="309" customFormat="1" x14ac:dyDescent="0.4">
      <c r="A99" s="315">
        <v>42</v>
      </c>
      <c r="B99" s="282">
        <v>4020</v>
      </c>
      <c r="C99" s="316" t="str">
        <f>+$C$4</f>
        <v>FTE April 15</v>
      </c>
      <c r="D99" s="311">
        <v>738103.77</v>
      </c>
    </row>
    <row r="100" spans="1:4" s="309" customFormat="1" x14ac:dyDescent="0.4">
      <c r="A100" s="315"/>
      <c r="B100" s="282">
        <v>4020</v>
      </c>
      <c r="C100" s="316" t="s">
        <v>493</v>
      </c>
      <c r="D100" s="308">
        <v>10373.19</v>
      </c>
    </row>
    <row r="101" spans="1:4" s="309" customFormat="1" x14ac:dyDescent="0.4">
      <c r="A101" s="315">
        <v>43</v>
      </c>
      <c r="B101" s="282">
        <v>4021</v>
      </c>
      <c r="C101" s="316" t="str">
        <f t="shared" ref="C101:C109" si="3">+$C$4</f>
        <v>FTE April 15</v>
      </c>
      <c r="D101" s="311">
        <v>371195.42</v>
      </c>
    </row>
    <row r="102" spans="1:4" s="309" customFormat="1" x14ac:dyDescent="0.4">
      <c r="A102" s="315">
        <v>44</v>
      </c>
      <c r="B102" s="282">
        <v>4037</v>
      </c>
      <c r="C102" s="316" t="str">
        <f t="shared" si="3"/>
        <v>FTE April 15</v>
      </c>
      <c r="D102" s="311">
        <v>120023.31</v>
      </c>
    </row>
    <row r="103" spans="1:4" s="309" customFormat="1" x14ac:dyDescent="0.4">
      <c r="A103" s="315"/>
      <c r="B103" s="282">
        <v>4037</v>
      </c>
      <c r="C103" s="316" t="s">
        <v>493</v>
      </c>
      <c r="D103" s="308">
        <v>800.3</v>
      </c>
    </row>
    <row r="104" spans="1:4" s="309" customFormat="1" x14ac:dyDescent="0.4">
      <c r="A104" s="315">
        <v>45</v>
      </c>
      <c r="B104" s="282" t="s">
        <v>413</v>
      </c>
      <c r="C104" s="316" t="str">
        <f t="shared" si="3"/>
        <v>FTE April 15</v>
      </c>
      <c r="D104" s="311">
        <v>53962.67</v>
      </c>
    </row>
    <row r="105" spans="1:4" s="309" customFormat="1" x14ac:dyDescent="0.4">
      <c r="A105" s="315"/>
      <c r="B105" s="282">
        <v>4040</v>
      </c>
      <c r="C105" s="316" t="s">
        <v>493</v>
      </c>
      <c r="D105" s="308">
        <v>59805.599999999999</v>
      </c>
    </row>
    <row r="106" spans="1:4" s="309" customFormat="1" x14ac:dyDescent="0.4">
      <c r="A106" s="315">
        <v>46</v>
      </c>
      <c r="B106" s="280">
        <v>4041</v>
      </c>
      <c r="C106" s="316" t="str">
        <f t="shared" si="3"/>
        <v>FTE April 15</v>
      </c>
      <c r="D106" s="311">
        <v>30630.37</v>
      </c>
    </row>
    <row r="107" spans="1:4" s="309" customFormat="1" x14ac:dyDescent="0.4">
      <c r="A107" s="315"/>
      <c r="B107" s="280">
        <v>4041</v>
      </c>
      <c r="C107" s="316" t="s">
        <v>493</v>
      </c>
      <c r="D107" s="308">
        <v>157.85</v>
      </c>
    </row>
    <row r="108" spans="1:4" s="309" customFormat="1" ht="19.95" customHeight="1" x14ac:dyDescent="0.4">
      <c r="A108" s="315">
        <v>47</v>
      </c>
      <c r="B108" s="281">
        <v>4050</v>
      </c>
      <c r="C108" s="316" t="str">
        <f t="shared" si="3"/>
        <v>FTE April 15</v>
      </c>
      <c r="D108" s="311">
        <v>258410.5</v>
      </c>
    </row>
    <row r="109" spans="1:4" s="309" customFormat="1" x14ac:dyDescent="0.4">
      <c r="A109" s="315">
        <v>48</v>
      </c>
      <c r="B109" s="281">
        <v>4051</v>
      </c>
      <c r="C109" s="316" t="str">
        <f t="shared" si="3"/>
        <v>FTE April 15</v>
      </c>
      <c r="D109" s="311">
        <v>308130.15999999997</v>
      </c>
    </row>
    <row r="110" spans="1:4" s="309" customFormat="1" x14ac:dyDescent="0.4">
      <c r="A110" s="315">
        <v>49</v>
      </c>
      <c r="B110" s="281">
        <v>4061</v>
      </c>
      <c r="C110" s="316" t="str">
        <f t="shared" ref="C110:C111" si="4">+$C$4</f>
        <v>FTE April 15</v>
      </c>
      <c r="D110" s="311">
        <v>83696.639999999999</v>
      </c>
    </row>
    <row r="111" spans="1:4" s="309" customFormat="1" x14ac:dyDescent="0.4">
      <c r="A111" s="368">
        <v>50</v>
      </c>
      <c r="B111" s="281">
        <v>4072</v>
      </c>
      <c r="C111" s="316" t="str">
        <f t="shared" si="4"/>
        <v>FTE April 15</v>
      </c>
      <c r="D111" s="311">
        <v>319200.74</v>
      </c>
    </row>
    <row r="112" spans="1:4" s="309" customFormat="1" x14ac:dyDescent="0.4">
      <c r="A112" s="369"/>
    </row>
    <row r="113" spans="1:4" s="309" customFormat="1" x14ac:dyDescent="0.4">
      <c r="A113" s="314"/>
      <c r="B113" s="283"/>
      <c r="D113" s="312">
        <f>SUM(D4:D111)</f>
        <v>11898981.40226681</v>
      </c>
    </row>
    <row r="114" spans="1:4" s="309" customFormat="1" x14ac:dyDescent="0.4">
      <c r="A114" s="314"/>
      <c r="B114" s="283"/>
    </row>
    <row r="115" spans="1:4" s="309" customFormat="1" x14ac:dyDescent="0.4">
      <c r="A115" s="314"/>
      <c r="B115" s="283"/>
    </row>
    <row r="116" spans="1:4" s="309" customFormat="1" x14ac:dyDescent="0.4">
      <c r="A116" s="314"/>
      <c r="B116" s="283"/>
    </row>
    <row r="117" spans="1:4" s="309" customFormat="1" x14ac:dyDescent="0.4">
      <c r="A117" s="314"/>
      <c r="B117" s="283"/>
    </row>
    <row r="118" spans="1:4" s="309" customFormat="1" x14ac:dyDescent="0.4">
      <c r="A118" s="314"/>
      <c r="B118" s="283"/>
    </row>
    <row r="119" spans="1:4" s="309" customFormat="1" x14ac:dyDescent="0.4">
      <c r="A119" s="314"/>
      <c r="B119" s="283"/>
    </row>
    <row r="120" spans="1:4" s="309" customFormat="1" x14ac:dyDescent="0.4">
      <c r="A120" s="314"/>
      <c r="B120" s="283"/>
    </row>
    <row r="121" spans="1:4" s="309" customFormat="1" x14ac:dyDescent="0.4">
      <c r="A121" s="314"/>
      <c r="B121" s="283"/>
    </row>
    <row r="122" spans="1:4" s="309" customFormat="1" x14ac:dyDescent="0.4">
      <c r="A122" s="314"/>
      <c r="B122" s="283"/>
    </row>
    <row r="123" spans="1:4" s="309" customFormat="1" x14ac:dyDescent="0.4">
      <c r="A123" s="314"/>
      <c r="B123" s="283"/>
    </row>
    <row r="124" spans="1:4" s="309" customFormat="1" x14ac:dyDescent="0.4">
      <c r="A124" s="314"/>
      <c r="B124" s="283"/>
    </row>
    <row r="125" spans="1:4" s="309" customFormat="1" x14ac:dyDescent="0.4">
      <c r="A125" s="314"/>
      <c r="B125" s="283"/>
    </row>
    <row r="126" spans="1:4" s="309" customFormat="1" x14ac:dyDescent="0.4">
      <c r="A126" s="314"/>
      <c r="B126" s="283"/>
    </row>
    <row r="127" spans="1:4" s="309" customFormat="1" x14ac:dyDescent="0.4">
      <c r="A127" s="314"/>
      <c r="B127" s="283"/>
    </row>
    <row r="128" spans="1:4" s="309" customFormat="1" x14ac:dyDescent="0.4">
      <c r="A128" s="314"/>
      <c r="B128" s="283"/>
    </row>
    <row r="129" spans="1:224" s="309" customFormat="1" x14ac:dyDescent="0.4">
      <c r="A129" s="314"/>
      <c r="B129" s="285"/>
      <c r="C129" s="314"/>
    </row>
    <row r="130" spans="1:224" s="309" customFormat="1" x14ac:dyDescent="0.4">
      <c r="A130" s="314"/>
      <c r="B130" s="285"/>
      <c r="C130" s="314"/>
      <c r="F130" s="314"/>
      <c r="G130" s="314"/>
      <c r="H130" s="314"/>
      <c r="I130" s="314"/>
      <c r="J130" s="314"/>
      <c r="K130" s="314"/>
      <c r="L130" s="314"/>
      <c r="M130" s="314"/>
      <c r="N130" s="314"/>
      <c r="O130" s="314"/>
      <c r="P130" s="314"/>
      <c r="Q130" s="314"/>
      <c r="R130" s="314"/>
      <c r="S130" s="314"/>
      <c r="T130" s="314"/>
      <c r="U130" s="314"/>
      <c r="V130" s="314"/>
      <c r="W130" s="314"/>
      <c r="X130" s="314"/>
      <c r="Y130" s="314"/>
      <c r="Z130" s="314"/>
      <c r="AA130" s="314"/>
      <c r="AB130" s="314"/>
      <c r="AC130" s="314"/>
      <c r="AD130" s="314"/>
      <c r="AE130" s="314"/>
      <c r="AF130" s="314"/>
      <c r="AG130" s="314"/>
      <c r="AH130" s="314"/>
      <c r="AI130" s="314"/>
      <c r="AJ130" s="314"/>
      <c r="AK130" s="314"/>
      <c r="AL130" s="314"/>
      <c r="AM130" s="314"/>
      <c r="AN130" s="314"/>
      <c r="AO130" s="314"/>
      <c r="AP130" s="314"/>
      <c r="AQ130" s="314"/>
      <c r="AR130" s="314"/>
      <c r="AS130" s="314"/>
      <c r="AT130" s="314"/>
      <c r="AU130" s="314"/>
      <c r="AV130" s="314"/>
      <c r="AW130" s="314"/>
      <c r="AX130" s="314"/>
      <c r="AY130" s="314"/>
      <c r="AZ130" s="314"/>
      <c r="BA130" s="314"/>
      <c r="BB130" s="314"/>
      <c r="BC130" s="314"/>
      <c r="BD130" s="314"/>
      <c r="BE130" s="314"/>
      <c r="BF130" s="314"/>
      <c r="BG130" s="314"/>
      <c r="BH130" s="314"/>
      <c r="BI130" s="314"/>
      <c r="BJ130" s="314"/>
      <c r="BK130" s="314"/>
      <c r="BL130" s="314"/>
      <c r="BM130" s="314"/>
      <c r="BN130" s="314"/>
      <c r="BO130" s="314"/>
      <c r="BP130" s="314"/>
      <c r="BQ130" s="314"/>
      <c r="BR130" s="314"/>
      <c r="BS130" s="314"/>
      <c r="BT130" s="314"/>
      <c r="BU130" s="314"/>
      <c r="BV130" s="314"/>
      <c r="BW130" s="314"/>
      <c r="BX130" s="314"/>
      <c r="BY130" s="314"/>
      <c r="BZ130" s="314"/>
      <c r="CA130" s="314"/>
      <c r="CB130" s="314"/>
      <c r="CC130" s="314"/>
      <c r="CD130" s="314"/>
      <c r="CE130" s="314"/>
      <c r="CF130" s="314"/>
      <c r="CG130" s="314"/>
      <c r="CH130" s="314"/>
      <c r="CI130" s="314"/>
      <c r="CJ130" s="314"/>
      <c r="CK130" s="314"/>
      <c r="CL130" s="314"/>
      <c r="CM130" s="314"/>
      <c r="CN130" s="314"/>
      <c r="CO130" s="314"/>
      <c r="CP130" s="314"/>
      <c r="CQ130" s="314"/>
      <c r="CR130" s="314"/>
      <c r="CS130" s="314"/>
      <c r="CT130" s="314"/>
      <c r="CU130" s="314"/>
      <c r="CV130" s="314"/>
      <c r="CW130" s="314"/>
      <c r="CX130" s="314"/>
      <c r="CY130" s="314"/>
      <c r="CZ130" s="314"/>
      <c r="DA130" s="314"/>
      <c r="DB130" s="314"/>
      <c r="DC130" s="314"/>
      <c r="DD130" s="314"/>
      <c r="DE130" s="314"/>
      <c r="DF130" s="314"/>
      <c r="DG130" s="314"/>
      <c r="DH130" s="314"/>
      <c r="DI130" s="314"/>
      <c r="DJ130" s="314"/>
      <c r="DK130" s="314"/>
      <c r="DL130" s="314"/>
      <c r="DM130" s="314"/>
      <c r="DN130" s="314"/>
      <c r="DO130" s="314"/>
      <c r="DP130" s="314"/>
      <c r="DQ130" s="314"/>
      <c r="DR130" s="314"/>
      <c r="DS130" s="314"/>
      <c r="DT130" s="314"/>
      <c r="DU130" s="314"/>
      <c r="DV130" s="314"/>
      <c r="DW130" s="314"/>
      <c r="DX130" s="314"/>
      <c r="DY130" s="314"/>
      <c r="DZ130" s="314"/>
      <c r="EA130" s="314"/>
      <c r="EB130" s="314"/>
      <c r="EC130" s="314"/>
      <c r="ED130" s="314"/>
      <c r="EE130" s="314"/>
      <c r="EF130" s="314"/>
      <c r="EG130" s="314"/>
      <c r="EH130" s="314"/>
      <c r="EI130" s="314"/>
      <c r="EJ130" s="314"/>
      <c r="EK130" s="314"/>
      <c r="EL130" s="314"/>
      <c r="EM130" s="314"/>
      <c r="EN130" s="314"/>
      <c r="EO130" s="314"/>
      <c r="EP130" s="314"/>
      <c r="EQ130" s="314"/>
      <c r="ER130" s="314"/>
      <c r="ES130" s="314"/>
      <c r="ET130" s="314"/>
      <c r="EU130" s="314"/>
      <c r="EV130" s="314"/>
      <c r="EW130" s="314"/>
      <c r="EX130" s="314"/>
      <c r="EY130" s="314"/>
      <c r="EZ130" s="314"/>
      <c r="FA130" s="314"/>
      <c r="FB130" s="314"/>
      <c r="FC130" s="314"/>
      <c r="FD130" s="314"/>
      <c r="FE130" s="314"/>
      <c r="FF130" s="314"/>
      <c r="FG130" s="314"/>
      <c r="FH130" s="314"/>
      <c r="FI130" s="314"/>
      <c r="FJ130" s="314"/>
      <c r="FK130" s="314"/>
      <c r="FL130" s="314"/>
      <c r="FM130" s="314"/>
      <c r="FN130" s="314"/>
      <c r="FO130" s="314"/>
      <c r="FP130" s="314"/>
      <c r="FQ130" s="314"/>
      <c r="FR130" s="314"/>
      <c r="FS130" s="314"/>
      <c r="FT130" s="314"/>
      <c r="FU130" s="314"/>
      <c r="FV130" s="314"/>
      <c r="FW130" s="314"/>
      <c r="FX130" s="314"/>
      <c r="FY130" s="314"/>
      <c r="FZ130" s="314"/>
      <c r="GA130" s="314"/>
      <c r="GB130" s="314"/>
      <c r="GC130" s="314"/>
      <c r="GD130" s="314"/>
      <c r="GE130" s="314"/>
      <c r="GF130" s="314"/>
      <c r="GG130" s="314"/>
      <c r="GH130" s="314"/>
      <c r="GI130" s="314"/>
      <c r="GJ130" s="314"/>
      <c r="GK130" s="314"/>
      <c r="GL130" s="314"/>
      <c r="GM130" s="314"/>
      <c r="GN130" s="314"/>
      <c r="GO130" s="314"/>
      <c r="GP130" s="314"/>
      <c r="GQ130" s="314"/>
      <c r="GR130" s="314"/>
      <c r="GS130" s="314"/>
      <c r="GT130" s="314"/>
      <c r="GU130" s="314"/>
      <c r="GV130" s="314"/>
      <c r="GW130" s="314"/>
      <c r="GX130" s="314"/>
      <c r="GY130" s="314"/>
      <c r="GZ130" s="314"/>
      <c r="HA130" s="314"/>
      <c r="HB130" s="314"/>
      <c r="HC130" s="314"/>
      <c r="HD130" s="314"/>
      <c r="HE130" s="314"/>
      <c r="HF130" s="314"/>
      <c r="HG130" s="314"/>
      <c r="HH130" s="314"/>
      <c r="HI130" s="314"/>
      <c r="HJ130" s="314"/>
      <c r="HK130" s="314"/>
      <c r="HL130" s="314"/>
      <c r="HM130" s="314"/>
      <c r="HN130" s="314"/>
      <c r="HO130" s="314"/>
      <c r="HP130" s="314"/>
    </row>
    <row r="131" spans="1:224" s="309" customFormat="1" x14ac:dyDescent="0.4">
      <c r="A131" s="314"/>
      <c r="B131" s="285"/>
      <c r="C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314"/>
      <c r="AE131" s="314"/>
      <c r="AF131" s="314"/>
      <c r="AG131" s="314"/>
      <c r="AH131" s="314"/>
      <c r="AI131" s="314"/>
      <c r="AJ131" s="314"/>
      <c r="AK131" s="314"/>
      <c r="AL131" s="314"/>
      <c r="AM131" s="314"/>
      <c r="AN131" s="314"/>
      <c r="AO131" s="314"/>
      <c r="AP131" s="314"/>
      <c r="AQ131" s="314"/>
      <c r="AR131" s="314"/>
      <c r="AS131" s="314"/>
      <c r="AT131" s="314"/>
      <c r="AU131" s="314"/>
      <c r="AV131" s="314"/>
      <c r="AW131" s="314"/>
      <c r="AX131" s="314"/>
      <c r="AY131" s="314"/>
      <c r="AZ131" s="314"/>
      <c r="BA131" s="314"/>
      <c r="BB131" s="314"/>
      <c r="BC131" s="314"/>
      <c r="BD131" s="314"/>
      <c r="BE131" s="314"/>
      <c r="BF131" s="314"/>
      <c r="BG131" s="314"/>
      <c r="BH131" s="314"/>
      <c r="BI131" s="314"/>
      <c r="BJ131" s="314"/>
      <c r="BK131" s="314"/>
      <c r="BL131" s="314"/>
      <c r="BM131" s="314"/>
      <c r="BN131" s="314"/>
      <c r="BO131" s="314"/>
      <c r="BP131" s="314"/>
      <c r="BQ131" s="314"/>
      <c r="BR131" s="314"/>
      <c r="BS131" s="314"/>
      <c r="BT131" s="314"/>
      <c r="BU131" s="314"/>
      <c r="BV131" s="314"/>
      <c r="BW131" s="314"/>
      <c r="BX131" s="314"/>
      <c r="BY131" s="314"/>
      <c r="BZ131" s="314"/>
      <c r="CA131" s="314"/>
      <c r="CB131" s="314"/>
      <c r="CC131" s="314"/>
      <c r="CD131" s="314"/>
      <c r="CE131" s="314"/>
      <c r="CF131" s="314"/>
      <c r="CG131" s="314"/>
      <c r="CH131" s="314"/>
      <c r="CI131" s="314"/>
      <c r="CJ131" s="314"/>
      <c r="CK131" s="314"/>
      <c r="CL131" s="314"/>
      <c r="CM131" s="314"/>
      <c r="CN131" s="314"/>
      <c r="CO131" s="314"/>
      <c r="CP131" s="314"/>
      <c r="CQ131" s="314"/>
      <c r="CR131" s="314"/>
      <c r="CS131" s="314"/>
      <c r="CT131" s="314"/>
      <c r="CU131" s="314"/>
      <c r="CV131" s="314"/>
      <c r="CW131" s="314"/>
      <c r="CX131" s="314"/>
      <c r="CY131" s="314"/>
      <c r="CZ131" s="314"/>
      <c r="DA131" s="314"/>
      <c r="DB131" s="314"/>
      <c r="DC131" s="314"/>
      <c r="DD131" s="314"/>
      <c r="DE131" s="314"/>
      <c r="DF131" s="314"/>
      <c r="DG131" s="314"/>
      <c r="DH131" s="314"/>
      <c r="DI131" s="314"/>
      <c r="DJ131" s="314"/>
      <c r="DK131" s="314"/>
      <c r="DL131" s="314"/>
      <c r="DM131" s="314"/>
      <c r="DN131" s="314"/>
      <c r="DO131" s="314"/>
      <c r="DP131" s="314"/>
      <c r="DQ131" s="314"/>
      <c r="DR131" s="314"/>
      <c r="DS131" s="314"/>
      <c r="DT131" s="314"/>
      <c r="DU131" s="314"/>
      <c r="DV131" s="314"/>
      <c r="DW131" s="314"/>
      <c r="DX131" s="314"/>
      <c r="DY131" s="314"/>
      <c r="DZ131" s="314"/>
      <c r="EA131" s="314"/>
      <c r="EB131" s="314"/>
      <c r="EC131" s="314"/>
      <c r="ED131" s="314"/>
      <c r="EE131" s="314"/>
      <c r="EF131" s="314"/>
      <c r="EG131" s="314"/>
      <c r="EH131" s="314"/>
      <c r="EI131" s="314"/>
      <c r="EJ131" s="314"/>
      <c r="EK131" s="314"/>
      <c r="EL131" s="314"/>
      <c r="EM131" s="314"/>
      <c r="EN131" s="314"/>
      <c r="EO131" s="314"/>
      <c r="EP131" s="314"/>
      <c r="EQ131" s="314"/>
      <c r="ER131" s="314"/>
      <c r="ES131" s="314"/>
      <c r="ET131" s="314"/>
      <c r="EU131" s="314"/>
      <c r="EV131" s="314"/>
      <c r="EW131" s="314"/>
      <c r="EX131" s="314"/>
      <c r="EY131" s="314"/>
      <c r="EZ131" s="314"/>
      <c r="FA131" s="314"/>
      <c r="FB131" s="314"/>
      <c r="FC131" s="314"/>
      <c r="FD131" s="314"/>
      <c r="FE131" s="314"/>
      <c r="FF131" s="314"/>
      <c r="FG131" s="314"/>
      <c r="FH131" s="314"/>
      <c r="FI131" s="314"/>
      <c r="FJ131" s="314"/>
      <c r="FK131" s="314"/>
      <c r="FL131" s="314"/>
      <c r="FM131" s="314"/>
      <c r="FN131" s="314"/>
      <c r="FO131" s="314"/>
      <c r="FP131" s="314"/>
      <c r="FQ131" s="314"/>
      <c r="FR131" s="314"/>
      <c r="FS131" s="314"/>
      <c r="FT131" s="314"/>
      <c r="FU131" s="314"/>
      <c r="FV131" s="314"/>
      <c r="FW131" s="314"/>
      <c r="FX131" s="314"/>
      <c r="FY131" s="314"/>
      <c r="FZ131" s="314"/>
      <c r="GA131" s="314"/>
      <c r="GB131" s="314"/>
      <c r="GC131" s="314"/>
      <c r="GD131" s="314"/>
      <c r="GE131" s="314"/>
      <c r="GF131" s="314"/>
      <c r="GG131" s="314"/>
      <c r="GH131" s="314"/>
      <c r="GI131" s="314"/>
      <c r="GJ131" s="314"/>
      <c r="GK131" s="314"/>
      <c r="GL131" s="314"/>
      <c r="GM131" s="314"/>
      <c r="GN131" s="314"/>
      <c r="GO131" s="314"/>
      <c r="GP131" s="314"/>
      <c r="GQ131" s="314"/>
      <c r="GR131" s="314"/>
      <c r="GS131" s="314"/>
      <c r="GT131" s="314"/>
      <c r="GU131" s="314"/>
      <c r="GV131" s="314"/>
      <c r="GW131" s="314"/>
      <c r="GX131" s="314"/>
      <c r="GY131" s="314"/>
      <c r="GZ131" s="314"/>
      <c r="HA131" s="314"/>
      <c r="HB131" s="314"/>
      <c r="HC131" s="314"/>
      <c r="HD131" s="314"/>
      <c r="HE131" s="314"/>
      <c r="HF131" s="314"/>
      <c r="HG131" s="314"/>
      <c r="HH131" s="314"/>
      <c r="HI131" s="314"/>
      <c r="HJ131" s="314"/>
      <c r="HK131" s="314"/>
      <c r="HL131" s="314"/>
      <c r="HM131" s="314"/>
      <c r="HN131" s="314"/>
      <c r="HO131" s="314"/>
      <c r="HP131" s="314"/>
    </row>
    <row r="132" spans="1:224" s="309" customFormat="1" x14ac:dyDescent="0.4">
      <c r="A132" s="314"/>
      <c r="B132" s="285"/>
      <c r="C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314"/>
      <c r="AE132" s="314"/>
      <c r="AF132" s="314"/>
      <c r="AG132" s="314"/>
      <c r="AH132" s="314"/>
      <c r="AI132" s="314"/>
      <c r="AJ132" s="314"/>
      <c r="AK132" s="314"/>
      <c r="AL132" s="314"/>
      <c r="AM132" s="314"/>
      <c r="AN132" s="314"/>
      <c r="AO132" s="314"/>
      <c r="AP132" s="314"/>
      <c r="AQ132" s="314"/>
      <c r="AR132" s="314"/>
      <c r="AS132" s="314"/>
      <c r="AT132" s="314"/>
      <c r="AU132" s="314"/>
      <c r="AV132" s="314"/>
      <c r="AW132" s="314"/>
      <c r="AX132" s="314"/>
      <c r="AY132" s="314"/>
      <c r="AZ132" s="314"/>
      <c r="BA132" s="314"/>
      <c r="BB132" s="314"/>
      <c r="BC132" s="314"/>
      <c r="BD132" s="314"/>
      <c r="BE132" s="314"/>
      <c r="BF132" s="314"/>
      <c r="BG132" s="314"/>
      <c r="BH132" s="314"/>
      <c r="BI132" s="314"/>
      <c r="BJ132" s="314"/>
      <c r="BK132" s="314"/>
      <c r="BL132" s="314"/>
      <c r="BM132" s="314"/>
      <c r="BN132" s="314"/>
      <c r="BO132" s="314"/>
      <c r="BP132" s="314"/>
      <c r="BQ132" s="314"/>
      <c r="BR132" s="314"/>
      <c r="BS132" s="314"/>
      <c r="BT132" s="314"/>
      <c r="BU132" s="314"/>
      <c r="BV132" s="314"/>
      <c r="BW132" s="314"/>
      <c r="BX132" s="314"/>
      <c r="BY132" s="314"/>
      <c r="BZ132" s="314"/>
      <c r="CA132" s="314"/>
      <c r="CB132" s="314"/>
      <c r="CC132" s="314"/>
      <c r="CD132" s="314"/>
      <c r="CE132" s="314"/>
      <c r="CF132" s="314"/>
      <c r="CG132" s="314"/>
      <c r="CH132" s="314"/>
      <c r="CI132" s="314"/>
      <c r="CJ132" s="314"/>
      <c r="CK132" s="314"/>
      <c r="CL132" s="314"/>
      <c r="CM132" s="314"/>
      <c r="CN132" s="314"/>
      <c r="CO132" s="314"/>
      <c r="CP132" s="314"/>
      <c r="CQ132" s="314"/>
      <c r="CR132" s="314"/>
      <c r="CS132" s="314"/>
      <c r="CT132" s="314"/>
      <c r="CU132" s="314"/>
      <c r="CV132" s="314"/>
      <c r="CW132" s="314"/>
      <c r="CX132" s="314"/>
      <c r="CY132" s="314"/>
      <c r="CZ132" s="314"/>
      <c r="DA132" s="314"/>
      <c r="DB132" s="314"/>
      <c r="DC132" s="314"/>
      <c r="DD132" s="314"/>
      <c r="DE132" s="314"/>
      <c r="DF132" s="314"/>
      <c r="DG132" s="314"/>
      <c r="DH132" s="314"/>
      <c r="DI132" s="314"/>
      <c r="DJ132" s="314"/>
      <c r="DK132" s="314"/>
      <c r="DL132" s="314"/>
      <c r="DM132" s="314"/>
      <c r="DN132" s="314"/>
      <c r="DO132" s="314"/>
      <c r="DP132" s="314"/>
      <c r="DQ132" s="314"/>
      <c r="DR132" s="314"/>
      <c r="DS132" s="314"/>
      <c r="DT132" s="314"/>
      <c r="DU132" s="314"/>
      <c r="DV132" s="314"/>
      <c r="DW132" s="314"/>
      <c r="DX132" s="314"/>
      <c r="DY132" s="314"/>
      <c r="DZ132" s="314"/>
      <c r="EA132" s="314"/>
      <c r="EB132" s="314"/>
      <c r="EC132" s="314"/>
      <c r="ED132" s="314"/>
      <c r="EE132" s="314"/>
      <c r="EF132" s="314"/>
      <c r="EG132" s="314"/>
      <c r="EH132" s="314"/>
      <c r="EI132" s="314"/>
      <c r="EJ132" s="314"/>
      <c r="EK132" s="314"/>
      <c r="EL132" s="314"/>
      <c r="EM132" s="314"/>
      <c r="EN132" s="314"/>
      <c r="EO132" s="314"/>
      <c r="EP132" s="314"/>
      <c r="EQ132" s="314"/>
      <c r="ER132" s="314"/>
      <c r="ES132" s="314"/>
      <c r="ET132" s="314"/>
      <c r="EU132" s="314"/>
      <c r="EV132" s="314"/>
      <c r="EW132" s="314"/>
      <c r="EX132" s="314"/>
      <c r="EY132" s="314"/>
      <c r="EZ132" s="314"/>
      <c r="FA132" s="314"/>
      <c r="FB132" s="314"/>
      <c r="FC132" s="314"/>
      <c r="FD132" s="314"/>
      <c r="FE132" s="314"/>
      <c r="FF132" s="314"/>
      <c r="FG132" s="314"/>
      <c r="FH132" s="314"/>
      <c r="FI132" s="314"/>
      <c r="FJ132" s="314"/>
      <c r="FK132" s="314"/>
      <c r="FL132" s="314"/>
      <c r="FM132" s="314"/>
      <c r="FN132" s="314"/>
      <c r="FO132" s="314"/>
      <c r="FP132" s="314"/>
      <c r="FQ132" s="314"/>
      <c r="FR132" s="314"/>
      <c r="FS132" s="314"/>
      <c r="FT132" s="314"/>
      <c r="FU132" s="314"/>
      <c r="FV132" s="314"/>
      <c r="FW132" s="314"/>
      <c r="FX132" s="314"/>
      <c r="FY132" s="314"/>
      <c r="FZ132" s="314"/>
      <c r="GA132" s="314"/>
      <c r="GB132" s="314"/>
      <c r="GC132" s="314"/>
      <c r="GD132" s="314"/>
      <c r="GE132" s="314"/>
      <c r="GF132" s="314"/>
      <c r="GG132" s="314"/>
      <c r="GH132" s="314"/>
      <c r="GI132" s="314"/>
      <c r="GJ132" s="314"/>
      <c r="GK132" s="314"/>
      <c r="GL132" s="314"/>
      <c r="GM132" s="314"/>
      <c r="GN132" s="314"/>
      <c r="GO132" s="314"/>
      <c r="GP132" s="314"/>
      <c r="GQ132" s="314"/>
      <c r="GR132" s="314"/>
      <c r="GS132" s="314"/>
      <c r="GT132" s="314"/>
      <c r="GU132" s="314"/>
      <c r="GV132" s="314"/>
      <c r="GW132" s="314"/>
      <c r="GX132" s="314"/>
      <c r="GY132" s="314"/>
      <c r="GZ132" s="314"/>
      <c r="HA132" s="314"/>
      <c r="HB132" s="314"/>
      <c r="HC132" s="314"/>
      <c r="HD132" s="314"/>
      <c r="HE132" s="314"/>
      <c r="HF132" s="314"/>
      <c r="HG132" s="314"/>
      <c r="HH132" s="314"/>
      <c r="HI132" s="314"/>
      <c r="HJ132" s="314"/>
      <c r="HK132" s="314"/>
      <c r="HL132" s="314"/>
      <c r="HM132" s="314"/>
      <c r="HN132" s="314"/>
      <c r="HO132" s="314"/>
      <c r="HP132" s="314"/>
    </row>
    <row r="133" spans="1:224" s="309" customFormat="1" x14ac:dyDescent="0.4">
      <c r="A133" s="314"/>
      <c r="B133" s="285"/>
      <c r="C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c r="AB133" s="314"/>
      <c r="AC133" s="314"/>
      <c r="AD133" s="314"/>
      <c r="AE133" s="314"/>
      <c r="AF133" s="314"/>
      <c r="AG133" s="314"/>
      <c r="AH133" s="314"/>
      <c r="AI133" s="314"/>
      <c r="AJ133" s="314"/>
      <c r="AK133" s="314"/>
      <c r="AL133" s="314"/>
      <c r="AM133" s="314"/>
      <c r="AN133" s="314"/>
      <c r="AO133" s="314"/>
      <c r="AP133" s="314"/>
      <c r="AQ133" s="314"/>
      <c r="AR133" s="314"/>
      <c r="AS133" s="314"/>
      <c r="AT133" s="314"/>
      <c r="AU133" s="314"/>
      <c r="AV133" s="314"/>
      <c r="AW133" s="314"/>
      <c r="AX133" s="314"/>
      <c r="AY133" s="314"/>
      <c r="AZ133" s="314"/>
      <c r="BA133" s="314"/>
      <c r="BB133" s="314"/>
      <c r="BC133" s="314"/>
      <c r="BD133" s="314"/>
      <c r="BE133" s="314"/>
      <c r="BF133" s="314"/>
      <c r="BG133" s="314"/>
      <c r="BH133" s="314"/>
      <c r="BI133" s="314"/>
      <c r="BJ133" s="314"/>
      <c r="BK133" s="314"/>
      <c r="BL133" s="314"/>
      <c r="BM133" s="314"/>
      <c r="BN133" s="314"/>
      <c r="BO133" s="314"/>
      <c r="BP133" s="314"/>
      <c r="BQ133" s="314"/>
      <c r="BR133" s="314"/>
      <c r="BS133" s="314"/>
      <c r="BT133" s="314"/>
      <c r="BU133" s="314"/>
      <c r="BV133" s="314"/>
      <c r="BW133" s="314"/>
      <c r="BX133" s="314"/>
      <c r="BY133" s="314"/>
      <c r="BZ133" s="314"/>
      <c r="CA133" s="314"/>
      <c r="CB133" s="314"/>
      <c r="CC133" s="314"/>
      <c r="CD133" s="314"/>
      <c r="CE133" s="314"/>
      <c r="CF133" s="314"/>
      <c r="CG133" s="314"/>
      <c r="CH133" s="314"/>
      <c r="CI133" s="314"/>
      <c r="CJ133" s="314"/>
      <c r="CK133" s="314"/>
      <c r="CL133" s="314"/>
      <c r="CM133" s="314"/>
      <c r="CN133" s="314"/>
      <c r="CO133" s="314"/>
      <c r="CP133" s="314"/>
      <c r="CQ133" s="314"/>
      <c r="CR133" s="314"/>
      <c r="CS133" s="314"/>
      <c r="CT133" s="314"/>
      <c r="CU133" s="314"/>
      <c r="CV133" s="314"/>
      <c r="CW133" s="314"/>
      <c r="CX133" s="314"/>
      <c r="CY133" s="314"/>
      <c r="CZ133" s="314"/>
      <c r="DA133" s="314"/>
      <c r="DB133" s="314"/>
      <c r="DC133" s="314"/>
      <c r="DD133" s="314"/>
      <c r="DE133" s="314"/>
      <c r="DF133" s="314"/>
      <c r="DG133" s="314"/>
      <c r="DH133" s="314"/>
      <c r="DI133" s="314"/>
      <c r="DJ133" s="314"/>
      <c r="DK133" s="314"/>
      <c r="DL133" s="314"/>
      <c r="DM133" s="314"/>
      <c r="DN133" s="314"/>
      <c r="DO133" s="314"/>
      <c r="DP133" s="314"/>
      <c r="DQ133" s="314"/>
      <c r="DR133" s="314"/>
      <c r="DS133" s="314"/>
      <c r="DT133" s="314"/>
      <c r="DU133" s="314"/>
      <c r="DV133" s="314"/>
      <c r="DW133" s="314"/>
      <c r="DX133" s="314"/>
      <c r="DY133" s="314"/>
      <c r="DZ133" s="314"/>
      <c r="EA133" s="314"/>
      <c r="EB133" s="314"/>
      <c r="EC133" s="314"/>
      <c r="ED133" s="314"/>
      <c r="EE133" s="314"/>
      <c r="EF133" s="314"/>
      <c r="EG133" s="314"/>
      <c r="EH133" s="314"/>
      <c r="EI133" s="314"/>
      <c r="EJ133" s="314"/>
      <c r="EK133" s="314"/>
      <c r="EL133" s="314"/>
      <c r="EM133" s="314"/>
      <c r="EN133" s="314"/>
      <c r="EO133" s="314"/>
      <c r="EP133" s="314"/>
      <c r="EQ133" s="314"/>
      <c r="ER133" s="314"/>
      <c r="ES133" s="314"/>
      <c r="ET133" s="314"/>
      <c r="EU133" s="314"/>
      <c r="EV133" s="314"/>
      <c r="EW133" s="314"/>
      <c r="EX133" s="314"/>
      <c r="EY133" s="314"/>
      <c r="EZ133" s="314"/>
      <c r="FA133" s="314"/>
      <c r="FB133" s="314"/>
      <c r="FC133" s="314"/>
      <c r="FD133" s="314"/>
      <c r="FE133" s="314"/>
      <c r="FF133" s="314"/>
      <c r="FG133" s="314"/>
      <c r="FH133" s="314"/>
      <c r="FI133" s="314"/>
      <c r="FJ133" s="314"/>
      <c r="FK133" s="314"/>
      <c r="FL133" s="314"/>
      <c r="FM133" s="314"/>
      <c r="FN133" s="314"/>
      <c r="FO133" s="314"/>
      <c r="FP133" s="314"/>
      <c r="FQ133" s="314"/>
      <c r="FR133" s="314"/>
      <c r="FS133" s="314"/>
      <c r="FT133" s="314"/>
      <c r="FU133" s="314"/>
      <c r="FV133" s="314"/>
      <c r="FW133" s="314"/>
      <c r="FX133" s="314"/>
      <c r="FY133" s="314"/>
      <c r="FZ133" s="314"/>
      <c r="GA133" s="314"/>
      <c r="GB133" s="314"/>
      <c r="GC133" s="314"/>
      <c r="GD133" s="314"/>
      <c r="GE133" s="314"/>
      <c r="GF133" s="314"/>
      <c r="GG133" s="314"/>
      <c r="GH133" s="314"/>
      <c r="GI133" s="314"/>
      <c r="GJ133" s="314"/>
      <c r="GK133" s="314"/>
      <c r="GL133" s="314"/>
      <c r="GM133" s="314"/>
      <c r="GN133" s="314"/>
      <c r="GO133" s="314"/>
      <c r="GP133" s="314"/>
      <c r="GQ133" s="314"/>
      <c r="GR133" s="314"/>
      <c r="GS133" s="314"/>
      <c r="GT133" s="314"/>
      <c r="GU133" s="314"/>
      <c r="GV133" s="314"/>
      <c r="GW133" s="314"/>
      <c r="GX133" s="314"/>
      <c r="GY133" s="314"/>
      <c r="GZ133" s="314"/>
      <c r="HA133" s="314"/>
      <c r="HB133" s="314"/>
      <c r="HC133" s="314"/>
      <c r="HD133" s="314"/>
      <c r="HE133" s="314"/>
      <c r="HF133" s="314"/>
      <c r="HG133" s="314"/>
      <c r="HH133" s="314"/>
      <c r="HI133" s="314"/>
      <c r="HJ133" s="314"/>
      <c r="HK133" s="314"/>
      <c r="HL133" s="314"/>
      <c r="HM133" s="314"/>
      <c r="HN133" s="314"/>
      <c r="HO133" s="314"/>
      <c r="HP133" s="314"/>
    </row>
    <row r="134" spans="1:224" s="309" customFormat="1" x14ac:dyDescent="0.4">
      <c r="A134" s="314"/>
      <c r="B134" s="410"/>
      <c r="C134" s="410"/>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c r="AD134" s="314"/>
      <c r="AE134" s="314"/>
      <c r="AF134" s="314"/>
      <c r="AG134" s="314"/>
      <c r="AH134" s="314"/>
      <c r="AI134" s="314"/>
      <c r="AJ134" s="314"/>
      <c r="AK134" s="314"/>
      <c r="AL134" s="314"/>
      <c r="AM134" s="314"/>
      <c r="AN134" s="314"/>
      <c r="AO134" s="314"/>
      <c r="AP134" s="314"/>
      <c r="AQ134" s="314"/>
      <c r="AR134" s="314"/>
      <c r="AS134" s="314"/>
      <c r="AT134" s="314"/>
      <c r="AU134" s="314"/>
      <c r="AV134" s="314"/>
      <c r="AW134" s="314"/>
      <c r="AX134" s="314"/>
      <c r="AY134" s="314"/>
      <c r="AZ134" s="314"/>
      <c r="BA134" s="314"/>
      <c r="BB134" s="314"/>
      <c r="BC134" s="314"/>
      <c r="BD134" s="314"/>
      <c r="BE134" s="314"/>
      <c r="BF134" s="314"/>
      <c r="BG134" s="314"/>
      <c r="BH134" s="314"/>
      <c r="BI134" s="314"/>
      <c r="BJ134" s="314"/>
      <c r="BK134" s="314"/>
      <c r="BL134" s="314"/>
      <c r="BM134" s="314"/>
      <c r="BN134" s="314"/>
      <c r="BO134" s="314"/>
      <c r="BP134" s="314"/>
      <c r="BQ134" s="314"/>
      <c r="BR134" s="314"/>
      <c r="BS134" s="314"/>
      <c r="BT134" s="314"/>
      <c r="BU134" s="314"/>
      <c r="BV134" s="314"/>
      <c r="BW134" s="314"/>
      <c r="BX134" s="314"/>
      <c r="BY134" s="314"/>
      <c r="BZ134" s="314"/>
      <c r="CA134" s="314"/>
      <c r="CB134" s="314"/>
      <c r="CC134" s="314"/>
      <c r="CD134" s="314"/>
      <c r="CE134" s="314"/>
      <c r="CF134" s="314"/>
      <c r="CG134" s="314"/>
      <c r="CH134" s="314"/>
      <c r="CI134" s="314"/>
      <c r="CJ134" s="314"/>
      <c r="CK134" s="314"/>
      <c r="CL134" s="314"/>
      <c r="CM134" s="314"/>
      <c r="CN134" s="314"/>
      <c r="CO134" s="314"/>
      <c r="CP134" s="314"/>
      <c r="CQ134" s="314"/>
      <c r="CR134" s="314"/>
      <c r="CS134" s="314"/>
      <c r="CT134" s="314"/>
      <c r="CU134" s="314"/>
      <c r="CV134" s="314"/>
      <c r="CW134" s="314"/>
      <c r="CX134" s="314"/>
      <c r="CY134" s="314"/>
      <c r="CZ134" s="314"/>
      <c r="DA134" s="314"/>
      <c r="DB134" s="314"/>
      <c r="DC134" s="314"/>
      <c r="DD134" s="314"/>
      <c r="DE134" s="314"/>
      <c r="DF134" s="314"/>
      <c r="DG134" s="314"/>
      <c r="DH134" s="314"/>
      <c r="DI134" s="314"/>
      <c r="DJ134" s="314"/>
      <c r="DK134" s="314"/>
      <c r="DL134" s="314"/>
      <c r="DM134" s="314"/>
      <c r="DN134" s="314"/>
      <c r="DO134" s="314"/>
      <c r="DP134" s="314"/>
      <c r="DQ134" s="314"/>
      <c r="DR134" s="314"/>
      <c r="DS134" s="314"/>
      <c r="DT134" s="314"/>
      <c r="DU134" s="314"/>
      <c r="DV134" s="314"/>
      <c r="DW134" s="314"/>
      <c r="DX134" s="314"/>
      <c r="DY134" s="314"/>
      <c r="DZ134" s="314"/>
      <c r="EA134" s="314"/>
      <c r="EB134" s="314"/>
      <c r="EC134" s="314"/>
      <c r="ED134" s="314"/>
      <c r="EE134" s="314"/>
      <c r="EF134" s="314"/>
      <c r="EG134" s="314"/>
      <c r="EH134" s="314"/>
      <c r="EI134" s="314"/>
      <c r="EJ134" s="314"/>
      <c r="EK134" s="314"/>
      <c r="EL134" s="314"/>
      <c r="EM134" s="314"/>
      <c r="EN134" s="314"/>
      <c r="EO134" s="314"/>
      <c r="EP134" s="314"/>
      <c r="EQ134" s="314"/>
      <c r="ER134" s="314"/>
      <c r="ES134" s="314"/>
      <c r="ET134" s="314"/>
      <c r="EU134" s="314"/>
      <c r="EV134" s="314"/>
      <c r="EW134" s="314"/>
      <c r="EX134" s="314"/>
      <c r="EY134" s="314"/>
      <c r="EZ134" s="314"/>
      <c r="FA134" s="314"/>
      <c r="FB134" s="314"/>
      <c r="FC134" s="314"/>
      <c r="FD134" s="314"/>
      <c r="FE134" s="314"/>
      <c r="FF134" s="314"/>
      <c r="FG134" s="314"/>
      <c r="FH134" s="314"/>
      <c r="FI134" s="314"/>
      <c r="FJ134" s="314"/>
      <c r="FK134" s="314"/>
      <c r="FL134" s="314"/>
      <c r="FM134" s="314"/>
      <c r="FN134" s="314"/>
      <c r="FO134" s="314"/>
      <c r="FP134" s="314"/>
      <c r="FQ134" s="314"/>
      <c r="FR134" s="314"/>
      <c r="FS134" s="314"/>
      <c r="FT134" s="314"/>
      <c r="FU134" s="314"/>
      <c r="FV134" s="314"/>
      <c r="FW134" s="314"/>
      <c r="FX134" s="314"/>
      <c r="FY134" s="314"/>
      <c r="FZ134" s="314"/>
      <c r="GA134" s="314"/>
      <c r="GB134" s="314"/>
      <c r="GC134" s="314"/>
      <c r="GD134" s="314"/>
      <c r="GE134" s="314"/>
      <c r="GF134" s="314"/>
      <c r="GG134" s="314"/>
      <c r="GH134" s="314"/>
      <c r="GI134" s="314"/>
      <c r="GJ134" s="314"/>
      <c r="GK134" s="314"/>
      <c r="GL134" s="314"/>
      <c r="GM134" s="314"/>
      <c r="GN134" s="314"/>
      <c r="GO134" s="314"/>
      <c r="GP134" s="314"/>
      <c r="GQ134" s="314"/>
      <c r="GR134" s="314"/>
      <c r="GS134" s="314"/>
      <c r="GT134" s="314"/>
      <c r="GU134" s="314"/>
      <c r="GV134" s="314"/>
      <c r="GW134" s="314"/>
      <c r="GX134" s="314"/>
      <c r="GY134" s="314"/>
      <c r="GZ134" s="314"/>
      <c r="HA134" s="314"/>
      <c r="HB134" s="314"/>
      <c r="HC134" s="314"/>
      <c r="HD134" s="314"/>
      <c r="HE134" s="314"/>
      <c r="HF134" s="314"/>
      <c r="HG134" s="314"/>
      <c r="HH134" s="314"/>
      <c r="HI134" s="314"/>
      <c r="HJ134" s="314"/>
      <c r="HK134" s="314"/>
      <c r="HL134" s="314"/>
      <c r="HM134" s="314"/>
      <c r="HN134" s="314"/>
      <c r="HO134" s="314"/>
      <c r="HP134" s="314"/>
    </row>
    <row r="135" spans="1:224" s="309" customFormat="1" x14ac:dyDescent="0.4">
      <c r="A135" s="314"/>
      <c r="B135" s="285"/>
      <c r="C135" s="314"/>
      <c r="F135" s="314"/>
      <c r="G135" s="314"/>
      <c r="H135" s="314"/>
      <c r="I135" s="314"/>
      <c r="J135" s="314"/>
      <c r="K135" s="314"/>
      <c r="L135" s="314"/>
      <c r="M135" s="314"/>
      <c r="N135" s="314"/>
      <c r="O135" s="314"/>
      <c r="P135" s="314"/>
      <c r="Q135" s="314"/>
      <c r="R135" s="314"/>
      <c r="S135" s="314"/>
      <c r="T135" s="314"/>
      <c r="U135" s="314"/>
      <c r="V135" s="314"/>
      <c r="W135" s="314"/>
      <c r="X135" s="314"/>
      <c r="Y135" s="314"/>
      <c r="Z135" s="314"/>
      <c r="AA135" s="314"/>
      <c r="AB135" s="314"/>
      <c r="AC135" s="314"/>
      <c r="AD135" s="314"/>
      <c r="AE135" s="314"/>
      <c r="AF135" s="314"/>
      <c r="AG135" s="314"/>
      <c r="AH135" s="314"/>
      <c r="AI135" s="314"/>
      <c r="AJ135" s="314"/>
      <c r="AK135" s="314"/>
      <c r="AL135" s="314"/>
      <c r="AM135" s="314"/>
      <c r="AN135" s="314"/>
      <c r="AO135" s="314"/>
      <c r="AP135" s="314"/>
      <c r="AQ135" s="314"/>
      <c r="AR135" s="314"/>
      <c r="AS135" s="314"/>
      <c r="AT135" s="314"/>
      <c r="AU135" s="314"/>
      <c r="AV135" s="314"/>
      <c r="AW135" s="314"/>
      <c r="AX135" s="314"/>
      <c r="AY135" s="314"/>
      <c r="AZ135" s="314"/>
      <c r="BA135" s="314"/>
      <c r="BB135" s="314"/>
      <c r="BC135" s="314"/>
      <c r="BD135" s="314"/>
      <c r="BE135" s="314"/>
      <c r="BF135" s="314"/>
      <c r="BG135" s="314"/>
      <c r="BH135" s="314"/>
      <c r="BI135" s="314"/>
      <c r="BJ135" s="314"/>
      <c r="BK135" s="314"/>
      <c r="BL135" s="314"/>
      <c r="BM135" s="314"/>
      <c r="BN135" s="314"/>
      <c r="BO135" s="314"/>
      <c r="BP135" s="314"/>
      <c r="BQ135" s="314"/>
      <c r="BR135" s="314"/>
      <c r="BS135" s="314"/>
      <c r="BT135" s="314"/>
      <c r="BU135" s="314"/>
      <c r="BV135" s="314"/>
      <c r="BW135" s="314"/>
      <c r="BX135" s="314"/>
      <c r="BY135" s="314"/>
      <c r="BZ135" s="314"/>
      <c r="CA135" s="314"/>
      <c r="CB135" s="314"/>
      <c r="CC135" s="314"/>
      <c r="CD135" s="314"/>
      <c r="CE135" s="314"/>
      <c r="CF135" s="314"/>
      <c r="CG135" s="314"/>
      <c r="CH135" s="314"/>
      <c r="CI135" s="314"/>
      <c r="CJ135" s="314"/>
      <c r="CK135" s="314"/>
      <c r="CL135" s="314"/>
      <c r="CM135" s="314"/>
      <c r="CN135" s="314"/>
      <c r="CO135" s="314"/>
      <c r="CP135" s="314"/>
      <c r="CQ135" s="314"/>
      <c r="CR135" s="314"/>
      <c r="CS135" s="314"/>
      <c r="CT135" s="314"/>
      <c r="CU135" s="314"/>
      <c r="CV135" s="314"/>
      <c r="CW135" s="314"/>
      <c r="CX135" s="314"/>
      <c r="CY135" s="314"/>
      <c r="CZ135" s="314"/>
      <c r="DA135" s="314"/>
      <c r="DB135" s="314"/>
      <c r="DC135" s="314"/>
      <c r="DD135" s="314"/>
      <c r="DE135" s="314"/>
      <c r="DF135" s="314"/>
      <c r="DG135" s="314"/>
      <c r="DH135" s="314"/>
      <c r="DI135" s="314"/>
      <c r="DJ135" s="314"/>
      <c r="DK135" s="314"/>
      <c r="DL135" s="314"/>
      <c r="DM135" s="314"/>
      <c r="DN135" s="314"/>
      <c r="DO135" s="314"/>
      <c r="DP135" s="314"/>
      <c r="DQ135" s="314"/>
      <c r="DR135" s="314"/>
      <c r="DS135" s="314"/>
      <c r="DT135" s="314"/>
      <c r="DU135" s="314"/>
      <c r="DV135" s="314"/>
      <c r="DW135" s="314"/>
      <c r="DX135" s="314"/>
      <c r="DY135" s="314"/>
      <c r="DZ135" s="314"/>
      <c r="EA135" s="314"/>
      <c r="EB135" s="314"/>
      <c r="EC135" s="314"/>
      <c r="ED135" s="314"/>
      <c r="EE135" s="314"/>
      <c r="EF135" s="314"/>
      <c r="EG135" s="314"/>
      <c r="EH135" s="314"/>
      <c r="EI135" s="314"/>
      <c r="EJ135" s="314"/>
      <c r="EK135" s="314"/>
      <c r="EL135" s="314"/>
      <c r="EM135" s="314"/>
      <c r="EN135" s="314"/>
      <c r="EO135" s="314"/>
      <c r="EP135" s="314"/>
      <c r="EQ135" s="314"/>
      <c r="ER135" s="314"/>
      <c r="ES135" s="314"/>
      <c r="ET135" s="314"/>
      <c r="EU135" s="314"/>
      <c r="EV135" s="314"/>
      <c r="EW135" s="314"/>
      <c r="EX135" s="314"/>
      <c r="EY135" s="314"/>
      <c r="EZ135" s="314"/>
      <c r="FA135" s="314"/>
      <c r="FB135" s="314"/>
      <c r="FC135" s="314"/>
      <c r="FD135" s="314"/>
      <c r="FE135" s="314"/>
      <c r="FF135" s="314"/>
      <c r="FG135" s="314"/>
      <c r="FH135" s="314"/>
      <c r="FI135" s="314"/>
      <c r="FJ135" s="314"/>
      <c r="FK135" s="314"/>
      <c r="FL135" s="314"/>
      <c r="FM135" s="314"/>
      <c r="FN135" s="314"/>
      <c r="FO135" s="314"/>
      <c r="FP135" s="314"/>
      <c r="FQ135" s="314"/>
      <c r="FR135" s="314"/>
      <c r="FS135" s="314"/>
      <c r="FT135" s="314"/>
      <c r="FU135" s="314"/>
      <c r="FV135" s="314"/>
      <c r="FW135" s="314"/>
      <c r="FX135" s="314"/>
      <c r="FY135" s="314"/>
      <c r="FZ135" s="314"/>
      <c r="GA135" s="314"/>
      <c r="GB135" s="314"/>
      <c r="GC135" s="314"/>
      <c r="GD135" s="314"/>
      <c r="GE135" s="314"/>
      <c r="GF135" s="314"/>
      <c r="GG135" s="314"/>
      <c r="GH135" s="314"/>
      <c r="GI135" s="314"/>
      <c r="GJ135" s="314"/>
      <c r="GK135" s="314"/>
      <c r="GL135" s="314"/>
      <c r="GM135" s="314"/>
      <c r="GN135" s="314"/>
      <c r="GO135" s="314"/>
      <c r="GP135" s="314"/>
      <c r="GQ135" s="314"/>
      <c r="GR135" s="314"/>
      <c r="GS135" s="314"/>
      <c r="GT135" s="314"/>
      <c r="GU135" s="314"/>
      <c r="GV135" s="314"/>
      <c r="GW135" s="314"/>
      <c r="GX135" s="314"/>
      <c r="GY135" s="314"/>
      <c r="GZ135" s="314"/>
      <c r="HA135" s="314"/>
      <c r="HB135" s="314"/>
      <c r="HC135" s="314"/>
      <c r="HD135" s="314"/>
      <c r="HE135" s="314"/>
      <c r="HF135" s="314"/>
      <c r="HG135" s="314"/>
      <c r="HH135" s="314"/>
      <c r="HI135" s="314"/>
      <c r="HJ135" s="314"/>
      <c r="HK135" s="314"/>
      <c r="HL135" s="314"/>
      <c r="HM135" s="314"/>
      <c r="HN135" s="314"/>
      <c r="HO135" s="314"/>
      <c r="HP135" s="314"/>
    </row>
    <row r="136" spans="1:224" s="309" customFormat="1" x14ac:dyDescent="0.4">
      <c r="A136" s="314"/>
      <c r="B136" s="285"/>
      <c r="C136" s="314"/>
      <c r="F136" s="314"/>
      <c r="G136" s="314"/>
      <c r="H136" s="314"/>
      <c r="I136" s="314"/>
      <c r="J136" s="314"/>
      <c r="K136" s="314"/>
      <c r="L136" s="314"/>
      <c r="M136" s="314"/>
      <c r="N136" s="314"/>
      <c r="O136" s="314"/>
      <c r="P136" s="314"/>
      <c r="Q136" s="314"/>
      <c r="R136" s="314"/>
      <c r="S136" s="314"/>
      <c r="T136" s="314"/>
      <c r="U136" s="314"/>
      <c r="V136" s="314"/>
      <c r="W136" s="314"/>
      <c r="X136" s="314"/>
      <c r="Y136" s="314"/>
      <c r="Z136" s="314"/>
      <c r="AA136" s="314"/>
      <c r="AB136" s="314"/>
      <c r="AC136" s="314"/>
      <c r="AD136" s="314"/>
      <c r="AE136" s="314"/>
      <c r="AF136" s="314"/>
      <c r="AG136" s="314"/>
      <c r="AH136" s="314"/>
      <c r="AI136" s="314"/>
      <c r="AJ136" s="314"/>
      <c r="AK136" s="314"/>
      <c r="AL136" s="314"/>
      <c r="AM136" s="314"/>
      <c r="AN136" s="314"/>
      <c r="AO136" s="314"/>
      <c r="AP136" s="314"/>
      <c r="AQ136" s="314"/>
      <c r="AR136" s="314"/>
      <c r="AS136" s="314"/>
      <c r="AT136" s="314"/>
      <c r="AU136" s="314"/>
      <c r="AV136" s="314"/>
      <c r="AW136" s="314"/>
      <c r="AX136" s="314"/>
      <c r="AY136" s="314"/>
      <c r="AZ136" s="314"/>
      <c r="BA136" s="314"/>
      <c r="BB136" s="314"/>
      <c r="BC136" s="314"/>
      <c r="BD136" s="314"/>
      <c r="BE136" s="314"/>
      <c r="BF136" s="314"/>
      <c r="BG136" s="314"/>
      <c r="BH136" s="314"/>
      <c r="BI136" s="314"/>
      <c r="BJ136" s="314"/>
      <c r="BK136" s="314"/>
      <c r="BL136" s="314"/>
      <c r="BM136" s="314"/>
      <c r="BN136" s="314"/>
      <c r="BO136" s="314"/>
      <c r="BP136" s="314"/>
      <c r="BQ136" s="314"/>
      <c r="BR136" s="314"/>
      <c r="BS136" s="314"/>
      <c r="BT136" s="314"/>
      <c r="BU136" s="314"/>
      <c r="BV136" s="314"/>
      <c r="BW136" s="314"/>
      <c r="BX136" s="314"/>
      <c r="BY136" s="314"/>
      <c r="BZ136" s="314"/>
      <c r="CA136" s="314"/>
      <c r="CB136" s="314"/>
      <c r="CC136" s="314"/>
      <c r="CD136" s="314"/>
      <c r="CE136" s="314"/>
      <c r="CF136" s="314"/>
      <c r="CG136" s="314"/>
      <c r="CH136" s="314"/>
      <c r="CI136" s="314"/>
      <c r="CJ136" s="314"/>
      <c r="CK136" s="314"/>
      <c r="CL136" s="314"/>
      <c r="CM136" s="314"/>
      <c r="CN136" s="314"/>
      <c r="CO136" s="314"/>
      <c r="CP136" s="314"/>
      <c r="CQ136" s="314"/>
      <c r="CR136" s="314"/>
      <c r="CS136" s="314"/>
      <c r="CT136" s="314"/>
      <c r="CU136" s="314"/>
      <c r="CV136" s="314"/>
      <c r="CW136" s="314"/>
      <c r="CX136" s="314"/>
      <c r="CY136" s="314"/>
      <c r="CZ136" s="314"/>
      <c r="DA136" s="314"/>
      <c r="DB136" s="314"/>
      <c r="DC136" s="314"/>
      <c r="DD136" s="314"/>
      <c r="DE136" s="314"/>
      <c r="DF136" s="314"/>
      <c r="DG136" s="314"/>
      <c r="DH136" s="314"/>
      <c r="DI136" s="314"/>
      <c r="DJ136" s="314"/>
      <c r="DK136" s="314"/>
      <c r="DL136" s="314"/>
      <c r="DM136" s="314"/>
      <c r="DN136" s="314"/>
      <c r="DO136" s="314"/>
      <c r="DP136" s="314"/>
      <c r="DQ136" s="314"/>
      <c r="DR136" s="314"/>
      <c r="DS136" s="314"/>
      <c r="DT136" s="314"/>
      <c r="DU136" s="314"/>
      <c r="DV136" s="314"/>
      <c r="DW136" s="314"/>
      <c r="DX136" s="314"/>
      <c r="DY136" s="314"/>
      <c r="DZ136" s="314"/>
      <c r="EA136" s="314"/>
      <c r="EB136" s="314"/>
      <c r="EC136" s="314"/>
      <c r="ED136" s="314"/>
      <c r="EE136" s="314"/>
      <c r="EF136" s="314"/>
      <c r="EG136" s="314"/>
      <c r="EH136" s="314"/>
      <c r="EI136" s="314"/>
      <c r="EJ136" s="314"/>
      <c r="EK136" s="314"/>
      <c r="EL136" s="314"/>
      <c r="EM136" s="314"/>
      <c r="EN136" s="314"/>
      <c r="EO136" s="314"/>
      <c r="EP136" s="314"/>
      <c r="EQ136" s="314"/>
      <c r="ER136" s="314"/>
      <c r="ES136" s="314"/>
      <c r="ET136" s="314"/>
      <c r="EU136" s="314"/>
      <c r="EV136" s="314"/>
      <c r="EW136" s="314"/>
      <c r="EX136" s="314"/>
      <c r="EY136" s="314"/>
      <c r="EZ136" s="314"/>
      <c r="FA136" s="314"/>
      <c r="FB136" s="314"/>
      <c r="FC136" s="314"/>
      <c r="FD136" s="314"/>
      <c r="FE136" s="314"/>
      <c r="FF136" s="314"/>
      <c r="FG136" s="314"/>
      <c r="FH136" s="314"/>
      <c r="FI136" s="314"/>
      <c r="FJ136" s="314"/>
      <c r="FK136" s="314"/>
      <c r="FL136" s="314"/>
      <c r="FM136" s="314"/>
      <c r="FN136" s="314"/>
      <c r="FO136" s="314"/>
      <c r="FP136" s="314"/>
      <c r="FQ136" s="314"/>
      <c r="FR136" s="314"/>
      <c r="FS136" s="314"/>
      <c r="FT136" s="314"/>
      <c r="FU136" s="314"/>
      <c r="FV136" s="314"/>
      <c r="FW136" s="314"/>
      <c r="FX136" s="314"/>
      <c r="FY136" s="314"/>
      <c r="FZ136" s="314"/>
      <c r="GA136" s="314"/>
      <c r="GB136" s="314"/>
      <c r="GC136" s="314"/>
      <c r="GD136" s="314"/>
      <c r="GE136" s="314"/>
      <c r="GF136" s="314"/>
      <c r="GG136" s="314"/>
      <c r="GH136" s="314"/>
      <c r="GI136" s="314"/>
      <c r="GJ136" s="314"/>
      <c r="GK136" s="314"/>
      <c r="GL136" s="314"/>
      <c r="GM136" s="314"/>
      <c r="GN136" s="314"/>
      <c r="GO136" s="314"/>
      <c r="GP136" s="314"/>
      <c r="GQ136" s="314"/>
      <c r="GR136" s="314"/>
      <c r="GS136" s="314"/>
      <c r="GT136" s="314"/>
      <c r="GU136" s="314"/>
      <c r="GV136" s="314"/>
      <c r="GW136" s="314"/>
      <c r="GX136" s="314"/>
      <c r="GY136" s="314"/>
      <c r="GZ136" s="314"/>
      <c r="HA136" s="314"/>
      <c r="HB136" s="314"/>
      <c r="HC136" s="314"/>
      <c r="HD136" s="314"/>
      <c r="HE136" s="314"/>
      <c r="HF136" s="314"/>
      <c r="HG136" s="314"/>
      <c r="HH136" s="314"/>
      <c r="HI136" s="314"/>
      <c r="HJ136" s="314"/>
      <c r="HK136" s="314"/>
      <c r="HL136" s="314"/>
      <c r="HM136" s="314"/>
      <c r="HN136" s="314"/>
      <c r="HO136" s="314"/>
      <c r="HP136" s="314"/>
    </row>
    <row r="137" spans="1:224" s="309" customFormat="1" x14ac:dyDescent="0.4">
      <c r="A137" s="314"/>
      <c r="B137" s="285"/>
      <c r="C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314"/>
      <c r="AE137" s="314"/>
      <c r="AF137" s="314"/>
      <c r="AG137" s="314"/>
      <c r="AH137" s="314"/>
      <c r="AI137" s="314"/>
      <c r="AJ137" s="314"/>
      <c r="AK137" s="314"/>
      <c r="AL137" s="314"/>
      <c r="AM137" s="314"/>
      <c r="AN137" s="314"/>
      <c r="AO137" s="314"/>
      <c r="AP137" s="314"/>
      <c r="AQ137" s="314"/>
      <c r="AR137" s="314"/>
      <c r="AS137" s="314"/>
      <c r="AT137" s="314"/>
      <c r="AU137" s="314"/>
      <c r="AV137" s="314"/>
      <c r="AW137" s="314"/>
      <c r="AX137" s="314"/>
      <c r="AY137" s="314"/>
      <c r="AZ137" s="314"/>
      <c r="BA137" s="314"/>
      <c r="BB137" s="314"/>
      <c r="BC137" s="314"/>
      <c r="BD137" s="314"/>
      <c r="BE137" s="314"/>
      <c r="BF137" s="314"/>
      <c r="BG137" s="314"/>
      <c r="BH137" s="314"/>
      <c r="BI137" s="314"/>
      <c r="BJ137" s="314"/>
      <c r="BK137" s="314"/>
      <c r="BL137" s="314"/>
      <c r="BM137" s="314"/>
      <c r="BN137" s="314"/>
      <c r="BO137" s="314"/>
      <c r="BP137" s="314"/>
      <c r="BQ137" s="314"/>
      <c r="BR137" s="314"/>
      <c r="BS137" s="314"/>
      <c r="BT137" s="314"/>
      <c r="BU137" s="314"/>
      <c r="BV137" s="314"/>
      <c r="BW137" s="314"/>
      <c r="BX137" s="314"/>
      <c r="BY137" s="314"/>
      <c r="BZ137" s="314"/>
      <c r="CA137" s="314"/>
      <c r="CB137" s="314"/>
      <c r="CC137" s="314"/>
      <c r="CD137" s="314"/>
      <c r="CE137" s="314"/>
      <c r="CF137" s="314"/>
      <c r="CG137" s="314"/>
      <c r="CH137" s="314"/>
      <c r="CI137" s="314"/>
      <c r="CJ137" s="314"/>
      <c r="CK137" s="314"/>
      <c r="CL137" s="314"/>
      <c r="CM137" s="314"/>
      <c r="CN137" s="314"/>
      <c r="CO137" s="314"/>
      <c r="CP137" s="314"/>
      <c r="CQ137" s="314"/>
      <c r="CR137" s="314"/>
      <c r="CS137" s="314"/>
      <c r="CT137" s="314"/>
      <c r="CU137" s="314"/>
      <c r="CV137" s="314"/>
      <c r="CW137" s="314"/>
      <c r="CX137" s="314"/>
      <c r="CY137" s="314"/>
      <c r="CZ137" s="314"/>
      <c r="DA137" s="314"/>
      <c r="DB137" s="314"/>
      <c r="DC137" s="314"/>
      <c r="DD137" s="314"/>
      <c r="DE137" s="314"/>
      <c r="DF137" s="314"/>
      <c r="DG137" s="314"/>
      <c r="DH137" s="314"/>
      <c r="DI137" s="314"/>
      <c r="DJ137" s="314"/>
      <c r="DK137" s="314"/>
      <c r="DL137" s="314"/>
      <c r="DM137" s="314"/>
      <c r="DN137" s="314"/>
      <c r="DO137" s="314"/>
      <c r="DP137" s="314"/>
      <c r="DQ137" s="314"/>
      <c r="DR137" s="314"/>
      <c r="DS137" s="314"/>
      <c r="DT137" s="314"/>
      <c r="DU137" s="314"/>
      <c r="DV137" s="314"/>
      <c r="DW137" s="314"/>
      <c r="DX137" s="314"/>
      <c r="DY137" s="314"/>
      <c r="DZ137" s="314"/>
      <c r="EA137" s="314"/>
      <c r="EB137" s="314"/>
      <c r="EC137" s="314"/>
      <c r="ED137" s="314"/>
      <c r="EE137" s="314"/>
      <c r="EF137" s="314"/>
      <c r="EG137" s="314"/>
      <c r="EH137" s="314"/>
      <c r="EI137" s="314"/>
      <c r="EJ137" s="314"/>
      <c r="EK137" s="314"/>
      <c r="EL137" s="314"/>
      <c r="EM137" s="314"/>
      <c r="EN137" s="314"/>
      <c r="EO137" s="314"/>
      <c r="EP137" s="314"/>
      <c r="EQ137" s="314"/>
      <c r="ER137" s="314"/>
      <c r="ES137" s="314"/>
      <c r="ET137" s="314"/>
      <c r="EU137" s="314"/>
      <c r="EV137" s="314"/>
      <c r="EW137" s="314"/>
      <c r="EX137" s="314"/>
      <c r="EY137" s="314"/>
      <c r="EZ137" s="314"/>
      <c r="FA137" s="314"/>
      <c r="FB137" s="314"/>
      <c r="FC137" s="314"/>
      <c r="FD137" s="314"/>
      <c r="FE137" s="314"/>
      <c r="FF137" s="314"/>
      <c r="FG137" s="314"/>
      <c r="FH137" s="314"/>
      <c r="FI137" s="314"/>
      <c r="FJ137" s="314"/>
      <c r="FK137" s="314"/>
      <c r="FL137" s="314"/>
      <c r="FM137" s="314"/>
      <c r="FN137" s="314"/>
      <c r="FO137" s="314"/>
      <c r="FP137" s="314"/>
      <c r="FQ137" s="314"/>
      <c r="FR137" s="314"/>
      <c r="FS137" s="314"/>
      <c r="FT137" s="314"/>
      <c r="FU137" s="314"/>
      <c r="FV137" s="314"/>
      <c r="FW137" s="314"/>
      <c r="FX137" s="314"/>
      <c r="FY137" s="314"/>
      <c r="FZ137" s="314"/>
      <c r="GA137" s="314"/>
      <c r="GB137" s="314"/>
      <c r="GC137" s="314"/>
      <c r="GD137" s="314"/>
      <c r="GE137" s="314"/>
      <c r="GF137" s="314"/>
      <c r="GG137" s="314"/>
      <c r="GH137" s="314"/>
      <c r="GI137" s="314"/>
      <c r="GJ137" s="314"/>
      <c r="GK137" s="314"/>
      <c r="GL137" s="314"/>
      <c r="GM137" s="314"/>
      <c r="GN137" s="314"/>
      <c r="GO137" s="314"/>
      <c r="GP137" s="314"/>
      <c r="GQ137" s="314"/>
      <c r="GR137" s="314"/>
      <c r="GS137" s="314"/>
      <c r="GT137" s="314"/>
      <c r="GU137" s="314"/>
      <c r="GV137" s="314"/>
      <c r="GW137" s="314"/>
      <c r="GX137" s="314"/>
      <c r="GY137" s="314"/>
      <c r="GZ137" s="314"/>
      <c r="HA137" s="314"/>
      <c r="HB137" s="314"/>
      <c r="HC137" s="314"/>
      <c r="HD137" s="314"/>
      <c r="HE137" s="314"/>
      <c r="HF137" s="314"/>
      <c r="HG137" s="314"/>
      <c r="HH137" s="314"/>
      <c r="HI137" s="314"/>
      <c r="HJ137" s="314"/>
      <c r="HK137" s="314"/>
      <c r="HL137" s="314"/>
      <c r="HM137" s="314"/>
      <c r="HN137" s="314"/>
      <c r="HO137" s="314"/>
      <c r="HP137" s="314"/>
    </row>
    <row r="138" spans="1:224" s="309" customFormat="1" x14ac:dyDescent="0.4">
      <c r="A138" s="314"/>
      <c r="B138" s="285"/>
      <c r="C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c r="AD138" s="314"/>
      <c r="AE138" s="314"/>
      <c r="AF138" s="314"/>
      <c r="AG138" s="314"/>
      <c r="AH138" s="314"/>
      <c r="AI138" s="314"/>
      <c r="AJ138" s="314"/>
      <c r="AK138" s="314"/>
      <c r="AL138" s="314"/>
      <c r="AM138" s="314"/>
      <c r="AN138" s="314"/>
      <c r="AO138" s="314"/>
      <c r="AP138" s="314"/>
      <c r="AQ138" s="314"/>
      <c r="AR138" s="314"/>
      <c r="AS138" s="314"/>
      <c r="AT138" s="314"/>
      <c r="AU138" s="314"/>
      <c r="AV138" s="314"/>
      <c r="AW138" s="314"/>
      <c r="AX138" s="314"/>
      <c r="AY138" s="314"/>
      <c r="AZ138" s="314"/>
      <c r="BA138" s="314"/>
      <c r="BB138" s="314"/>
      <c r="BC138" s="314"/>
      <c r="BD138" s="314"/>
      <c r="BE138" s="314"/>
      <c r="BF138" s="314"/>
      <c r="BG138" s="314"/>
      <c r="BH138" s="314"/>
      <c r="BI138" s="314"/>
      <c r="BJ138" s="314"/>
      <c r="BK138" s="314"/>
      <c r="BL138" s="314"/>
      <c r="BM138" s="314"/>
      <c r="BN138" s="314"/>
      <c r="BO138" s="314"/>
      <c r="BP138" s="314"/>
      <c r="BQ138" s="314"/>
      <c r="BR138" s="314"/>
      <c r="BS138" s="314"/>
      <c r="BT138" s="314"/>
      <c r="BU138" s="314"/>
      <c r="BV138" s="314"/>
      <c r="BW138" s="314"/>
      <c r="BX138" s="314"/>
      <c r="BY138" s="314"/>
      <c r="BZ138" s="314"/>
      <c r="CA138" s="314"/>
      <c r="CB138" s="314"/>
      <c r="CC138" s="314"/>
      <c r="CD138" s="314"/>
      <c r="CE138" s="314"/>
      <c r="CF138" s="314"/>
      <c r="CG138" s="314"/>
      <c r="CH138" s="314"/>
      <c r="CI138" s="314"/>
      <c r="CJ138" s="314"/>
      <c r="CK138" s="314"/>
      <c r="CL138" s="314"/>
      <c r="CM138" s="314"/>
      <c r="CN138" s="314"/>
      <c r="CO138" s="314"/>
      <c r="CP138" s="314"/>
      <c r="CQ138" s="314"/>
      <c r="CR138" s="314"/>
      <c r="CS138" s="314"/>
      <c r="CT138" s="314"/>
      <c r="CU138" s="314"/>
      <c r="CV138" s="314"/>
      <c r="CW138" s="314"/>
      <c r="CX138" s="314"/>
      <c r="CY138" s="314"/>
      <c r="CZ138" s="314"/>
      <c r="DA138" s="314"/>
      <c r="DB138" s="314"/>
      <c r="DC138" s="314"/>
      <c r="DD138" s="314"/>
      <c r="DE138" s="314"/>
      <c r="DF138" s="314"/>
      <c r="DG138" s="314"/>
      <c r="DH138" s="314"/>
      <c r="DI138" s="314"/>
      <c r="DJ138" s="314"/>
      <c r="DK138" s="314"/>
      <c r="DL138" s="314"/>
      <c r="DM138" s="314"/>
      <c r="DN138" s="314"/>
      <c r="DO138" s="314"/>
      <c r="DP138" s="314"/>
      <c r="DQ138" s="314"/>
      <c r="DR138" s="314"/>
      <c r="DS138" s="314"/>
      <c r="DT138" s="314"/>
      <c r="DU138" s="314"/>
      <c r="DV138" s="314"/>
      <c r="DW138" s="314"/>
      <c r="DX138" s="314"/>
      <c r="DY138" s="314"/>
      <c r="DZ138" s="314"/>
      <c r="EA138" s="314"/>
      <c r="EB138" s="314"/>
      <c r="EC138" s="314"/>
      <c r="ED138" s="314"/>
      <c r="EE138" s="314"/>
      <c r="EF138" s="314"/>
      <c r="EG138" s="314"/>
      <c r="EH138" s="314"/>
      <c r="EI138" s="314"/>
      <c r="EJ138" s="314"/>
      <c r="EK138" s="314"/>
      <c r="EL138" s="314"/>
      <c r="EM138" s="314"/>
      <c r="EN138" s="314"/>
      <c r="EO138" s="314"/>
      <c r="EP138" s="314"/>
      <c r="EQ138" s="314"/>
      <c r="ER138" s="314"/>
      <c r="ES138" s="314"/>
      <c r="ET138" s="314"/>
      <c r="EU138" s="314"/>
      <c r="EV138" s="314"/>
      <c r="EW138" s="314"/>
      <c r="EX138" s="314"/>
      <c r="EY138" s="314"/>
      <c r="EZ138" s="314"/>
      <c r="FA138" s="314"/>
      <c r="FB138" s="314"/>
      <c r="FC138" s="314"/>
      <c r="FD138" s="314"/>
      <c r="FE138" s="314"/>
      <c r="FF138" s="314"/>
      <c r="FG138" s="314"/>
      <c r="FH138" s="314"/>
      <c r="FI138" s="314"/>
      <c r="FJ138" s="314"/>
      <c r="FK138" s="314"/>
      <c r="FL138" s="314"/>
      <c r="FM138" s="314"/>
      <c r="FN138" s="314"/>
      <c r="FO138" s="314"/>
      <c r="FP138" s="314"/>
      <c r="FQ138" s="314"/>
      <c r="FR138" s="314"/>
      <c r="FS138" s="314"/>
      <c r="FT138" s="314"/>
      <c r="FU138" s="314"/>
      <c r="FV138" s="314"/>
      <c r="FW138" s="314"/>
      <c r="FX138" s="314"/>
      <c r="FY138" s="314"/>
      <c r="FZ138" s="314"/>
      <c r="GA138" s="314"/>
      <c r="GB138" s="314"/>
      <c r="GC138" s="314"/>
      <c r="GD138" s="314"/>
      <c r="GE138" s="314"/>
      <c r="GF138" s="314"/>
      <c r="GG138" s="314"/>
      <c r="GH138" s="314"/>
      <c r="GI138" s="314"/>
      <c r="GJ138" s="314"/>
      <c r="GK138" s="314"/>
      <c r="GL138" s="314"/>
      <c r="GM138" s="314"/>
      <c r="GN138" s="314"/>
      <c r="GO138" s="314"/>
      <c r="GP138" s="314"/>
      <c r="GQ138" s="314"/>
      <c r="GR138" s="314"/>
      <c r="GS138" s="314"/>
      <c r="GT138" s="314"/>
      <c r="GU138" s="314"/>
      <c r="GV138" s="314"/>
      <c r="GW138" s="314"/>
      <c r="GX138" s="314"/>
      <c r="GY138" s="314"/>
      <c r="GZ138" s="314"/>
      <c r="HA138" s="314"/>
      <c r="HB138" s="314"/>
      <c r="HC138" s="314"/>
      <c r="HD138" s="314"/>
      <c r="HE138" s="314"/>
      <c r="HF138" s="314"/>
      <c r="HG138" s="314"/>
      <c r="HH138" s="314"/>
      <c r="HI138" s="314"/>
      <c r="HJ138" s="314"/>
      <c r="HK138" s="314"/>
      <c r="HL138" s="314"/>
      <c r="HM138" s="314"/>
      <c r="HN138" s="314"/>
      <c r="HO138" s="314"/>
      <c r="HP138" s="314"/>
    </row>
    <row r="139" spans="1:224" s="309" customFormat="1" x14ac:dyDescent="0.4">
      <c r="A139" s="314"/>
      <c r="B139" s="285"/>
      <c r="C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314"/>
      <c r="AE139" s="314"/>
      <c r="AF139" s="314"/>
      <c r="AG139" s="314"/>
      <c r="AH139" s="314"/>
      <c r="AI139" s="314"/>
      <c r="AJ139" s="314"/>
      <c r="AK139" s="314"/>
      <c r="AL139" s="314"/>
      <c r="AM139" s="314"/>
      <c r="AN139" s="314"/>
      <c r="AO139" s="314"/>
      <c r="AP139" s="314"/>
      <c r="AQ139" s="314"/>
      <c r="AR139" s="314"/>
      <c r="AS139" s="314"/>
      <c r="AT139" s="314"/>
      <c r="AU139" s="314"/>
      <c r="AV139" s="314"/>
      <c r="AW139" s="314"/>
      <c r="AX139" s="314"/>
      <c r="AY139" s="314"/>
      <c r="AZ139" s="314"/>
      <c r="BA139" s="314"/>
      <c r="BB139" s="314"/>
      <c r="BC139" s="314"/>
      <c r="BD139" s="314"/>
      <c r="BE139" s="314"/>
      <c r="BF139" s="314"/>
      <c r="BG139" s="314"/>
      <c r="BH139" s="314"/>
      <c r="BI139" s="314"/>
      <c r="BJ139" s="314"/>
      <c r="BK139" s="314"/>
      <c r="BL139" s="314"/>
      <c r="BM139" s="314"/>
      <c r="BN139" s="314"/>
      <c r="BO139" s="314"/>
      <c r="BP139" s="314"/>
      <c r="BQ139" s="314"/>
      <c r="BR139" s="314"/>
      <c r="BS139" s="314"/>
      <c r="BT139" s="314"/>
      <c r="BU139" s="314"/>
      <c r="BV139" s="314"/>
      <c r="BW139" s="314"/>
      <c r="BX139" s="314"/>
      <c r="BY139" s="314"/>
      <c r="BZ139" s="314"/>
      <c r="CA139" s="314"/>
      <c r="CB139" s="314"/>
      <c r="CC139" s="314"/>
      <c r="CD139" s="314"/>
      <c r="CE139" s="314"/>
      <c r="CF139" s="314"/>
      <c r="CG139" s="314"/>
      <c r="CH139" s="314"/>
      <c r="CI139" s="314"/>
      <c r="CJ139" s="314"/>
      <c r="CK139" s="314"/>
      <c r="CL139" s="314"/>
      <c r="CM139" s="314"/>
      <c r="CN139" s="314"/>
      <c r="CO139" s="314"/>
      <c r="CP139" s="314"/>
      <c r="CQ139" s="314"/>
      <c r="CR139" s="314"/>
      <c r="CS139" s="314"/>
      <c r="CT139" s="314"/>
      <c r="CU139" s="314"/>
      <c r="CV139" s="314"/>
      <c r="CW139" s="314"/>
      <c r="CX139" s="314"/>
      <c r="CY139" s="314"/>
      <c r="CZ139" s="314"/>
      <c r="DA139" s="314"/>
      <c r="DB139" s="314"/>
      <c r="DC139" s="314"/>
      <c r="DD139" s="314"/>
      <c r="DE139" s="314"/>
      <c r="DF139" s="314"/>
      <c r="DG139" s="314"/>
      <c r="DH139" s="314"/>
      <c r="DI139" s="314"/>
      <c r="DJ139" s="314"/>
      <c r="DK139" s="314"/>
      <c r="DL139" s="314"/>
      <c r="DM139" s="314"/>
      <c r="DN139" s="314"/>
      <c r="DO139" s="314"/>
      <c r="DP139" s="314"/>
      <c r="DQ139" s="314"/>
      <c r="DR139" s="314"/>
      <c r="DS139" s="314"/>
      <c r="DT139" s="314"/>
      <c r="DU139" s="314"/>
      <c r="DV139" s="314"/>
      <c r="DW139" s="314"/>
      <c r="DX139" s="314"/>
      <c r="DY139" s="314"/>
      <c r="DZ139" s="314"/>
      <c r="EA139" s="314"/>
      <c r="EB139" s="314"/>
      <c r="EC139" s="314"/>
      <c r="ED139" s="314"/>
      <c r="EE139" s="314"/>
      <c r="EF139" s="314"/>
      <c r="EG139" s="314"/>
      <c r="EH139" s="314"/>
      <c r="EI139" s="314"/>
      <c r="EJ139" s="314"/>
      <c r="EK139" s="314"/>
      <c r="EL139" s="314"/>
      <c r="EM139" s="314"/>
      <c r="EN139" s="314"/>
      <c r="EO139" s="314"/>
      <c r="EP139" s="314"/>
      <c r="EQ139" s="314"/>
      <c r="ER139" s="314"/>
      <c r="ES139" s="314"/>
      <c r="ET139" s="314"/>
      <c r="EU139" s="314"/>
      <c r="EV139" s="314"/>
      <c r="EW139" s="314"/>
      <c r="EX139" s="314"/>
      <c r="EY139" s="314"/>
      <c r="EZ139" s="314"/>
      <c r="FA139" s="314"/>
      <c r="FB139" s="314"/>
      <c r="FC139" s="314"/>
      <c r="FD139" s="314"/>
      <c r="FE139" s="314"/>
      <c r="FF139" s="314"/>
      <c r="FG139" s="314"/>
      <c r="FH139" s="314"/>
      <c r="FI139" s="314"/>
      <c r="FJ139" s="314"/>
      <c r="FK139" s="314"/>
      <c r="FL139" s="314"/>
      <c r="FM139" s="314"/>
      <c r="FN139" s="314"/>
      <c r="FO139" s="314"/>
      <c r="FP139" s="314"/>
      <c r="FQ139" s="314"/>
      <c r="FR139" s="314"/>
      <c r="FS139" s="314"/>
      <c r="FT139" s="314"/>
      <c r="FU139" s="314"/>
      <c r="FV139" s="314"/>
      <c r="FW139" s="314"/>
      <c r="FX139" s="314"/>
      <c r="FY139" s="314"/>
      <c r="FZ139" s="314"/>
      <c r="GA139" s="314"/>
      <c r="GB139" s="314"/>
      <c r="GC139" s="314"/>
      <c r="GD139" s="314"/>
      <c r="GE139" s="314"/>
      <c r="GF139" s="314"/>
      <c r="GG139" s="314"/>
      <c r="GH139" s="314"/>
      <c r="GI139" s="314"/>
      <c r="GJ139" s="314"/>
      <c r="GK139" s="314"/>
      <c r="GL139" s="314"/>
      <c r="GM139" s="314"/>
      <c r="GN139" s="314"/>
      <c r="GO139" s="314"/>
      <c r="GP139" s="314"/>
      <c r="GQ139" s="314"/>
      <c r="GR139" s="314"/>
      <c r="GS139" s="314"/>
      <c r="GT139" s="314"/>
      <c r="GU139" s="314"/>
      <c r="GV139" s="314"/>
      <c r="GW139" s="314"/>
      <c r="GX139" s="314"/>
      <c r="GY139" s="314"/>
      <c r="GZ139" s="314"/>
      <c r="HA139" s="314"/>
      <c r="HB139" s="314"/>
      <c r="HC139" s="314"/>
      <c r="HD139" s="314"/>
      <c r="HE139" s="314"/>
      <c r="HF139" s="314"/>
      <c r="HG139" s="314"/>
      <c r="HH139" s="314"/>
      <c r="HI139" s="314"/>
      <c r="HJ139" s="314"/>
      <c r="HK139" s="314"/>
      <c r="HL139" s="314"/>
      <c r="HM139" s="314"/>
      <c r="HN139" s="314"/>
      <c r="HO139" s="314"/>
      <c r="HP139" s="314"/>
    </row>
    <row r="140" spans="1:224" s="309" customFormat="1" x14ac:dyDescent="0.4">
      <c r="A140" s="314"/>
      <c r="B140" s="285"/>
      <c r="C140" s="314"/>
      <c r="F140" s="314"/>
      <c r="G140" s="314"/>
      <c r="H140" s="314"/>
      <c r="I140" s="314"/>
      <c r="J140" s="314"/>
      <c r="K140" s="314"/>
      <c r="L140" s="314"/>
      <c r="M140" s="314"/>
      <c r="N140" s="314"/>
      <c r="O140" s="314"/>
      <c r="P140" s="314"/>
      <c r="Q140" s="314"/>
      <c r="R140" s="314"/>
      <c r="S140" s="314"/>
      <c r="T140" s="314"/>
      <c r="U140" s="314"/>
      <c r="V140" s="314"/>
      <c r="W140" s="314"/>
      <c r="X140" s="314"/>
      <c r="Y140" s="314"/>
      <c r="Z140" s="314"/>
      <c r="AA140" s="314"/>
      <c r="AB140" s="314"/>
      <c r="AC140" s="314"/>
      <c r="AD140" s="314"/>
      <c r="AE140" s="314"/>
      <c r="AF140" s="314"/>
      <c r="AG140" s="314"/>
      <c r="AH140" s="314"/>
      <c r="AI140" s="314"/>
      <c r="AJ140" s="314"/>
      <c r="AK140" s="314"/>
      <c r="AL140" s="314"/>
      <c r="AM140" s="314"/>
      <c r="AN140" s="314"/>
      <c r="AO140" s="314"/>
      <c r="AP140" s="314"/>
      <c r="AQ140" s="314"/>
      <c r="AR140" s="314"/>
      <c r="AS140" s="314"/>
      <c r="AT140" s="314"/>
      <c r="AU140" s="314"/>
      <c r="AV140" s="314"/>
      <c r="AW140" s="314"/>
      <c r="AX140" s="314"/>
      <c r="AY140" s="314"/>
      <c r="AZ140" s="314"/>
      <c r="BA140" s="314"/>
      <c r="BB140" s="314"/>
      <c r="BC140" s="314"/>
      <c r="BD140" s="314"/>
      <c r="BE140" s="314"/>
      <c r="BF140" s="314"/>
      <c r="BG140" s="314"/>
      <c r="BH140" s="314"/>
      <c r="BI140" s="314"/>
      <c r="BJ140" s="314"/>
      <c r="BK140" s="314"/>
      <c r="BL140" s="314"/>
      <c r="BM140" s="314"/>
      <c r="BN140" s="314"/>
      <c r="BO140" s="314"/>
      <c r="BP140" s="314"/>
      <c r="BQ140" s="314"/>
      <c r="BR140" s="314"/>
      <c r="BS140" s="314"/>
      <c r="BT140" s="314"/>
      <c r="BU140" s="314"/>
      <c r="BV140" s="314"/>
      <c r="BW140" s="314"/>
      <c r="BX140" s="314"/>
      <c r="BY140" s="314"/>
      <c r="BZ140" s="314"/>
      <c r="CA140" s="314"/>
      <c r="CB140" s="314"/>
      <c r="CC140" s="314"/>
      <c r="CD140" s="314"/>
      <c r="CE140" s="314"/>
      <c r="CF140" s="314"/>
      <c r="CG140" s="314"/>
      <c r="CH140" s="314"/>
      <c r="CI140" s="314"/>
      <c r="CJ140" s="314"/>
      <c r="CK140" s="314"/>
      <c r="CL140" s="314"/>
      <c r="CM140" s="314"/>
      <c r="CN140" s="314"/>
      <c r="CO140" s="314"/>
      <c r="CP140" s="314"/>
      <c r="CQ140" s="314"/>
      <c r="CR140" s="314"/>
      <c r="CS140" s="314"/>
      <c r="CT140" s="314"/>
      <c r="CU140" s="314"/>
      <c r="CV140" s="314"/>
      <c r="CW140" s="314"/>
      <c r="CX140" s="314"/>
      <c r="CY140" s="314"/>
      <c r="CZ140" s="314"/>
      <c r="DA140" s="314"/>
      <c r="DB140" s="314"/>
      <c r="DC140" s="314"/>
      <c r="DD140" s="314"/>
      <c r="DE140" s="314"/>
      <c r="DF140" s="314"/>
      <c r="DG140" s="314"/>
      <c r="DH140" s="314"/>
      <c r="DI140" s="314"/>
      <c r="DJ140" s="314"/>
      <c r="DK140" s="314"/>
      <c r="DL140" s="314"/>
      <c r="DM140" s="314"/>
      <c r="DN140" s="314"/>
      <c r="DO140" s="314"/>
      <c r="DP140" s="314"/>
      <c r="DQ140" s="314"/>
      <c r="DR140" s="314"/>
      <c r="DS140" s="314"/>
      <c r="DT140" s="314"/>
      <c r="DU140" s="314"/>
      <c r="DV140" s="314"/>
      <c r="DW140" s="314"/>
      <c r="DX140" s="314"/>
      <c r="DY140" s="314"/>
      <c r="DZ140" s="314"/>
      <c r="EA140" s="314"/>
      <c r="EB140" s="314"/>
      <c r="EC140" s="314"/>
      <c r="ED140" s="314"/>
      <c r="EE140" s="314"/>
      <c r="EF140" s="314"/>
      <c r="EG140" s="314"/>
      <c r="EH140" s="314"/>
      <c r="EI140" s="314"/>
      <c r="EJ140" s="314"/>
      <c r="EK140" s="314"/>
      <c r="EL140" s="314"/>
      <c r="EM140" s="314"/>
      <c r="EN140" s="314"/>
      <c r="EO140" s="314"/>
      <c r="EP140" s="314"/>
      <c r="EQ140" s="314"/>
      <c r="ER140" s="314"/>
      <c r="ES140" s="314"/>
      <c r="ET140" s="314"/>
      <c r="EU140" s="314"/>
      <c r="EV140" s="314"/>
      <c r="EW140" s="314"/>
      <c r="EX140" s="314"/>
      <c r="EY140" s="314"/>
      <c r="EZ140" s="314"/>
      <c r="FA140" s="314"/>
      <c r="FB140" s="314"/>
      <c r="FC140" s="314"/>
      <c r="FD140" s="314"/>
      <c r="FE140" s="314"/>
      <c r="FF140" s="314"/>
      <c r="FG140" s="314"/>
      <c r="FH140" s="314"/>
      <c r="FI140" s="314"/>
      <c r="FJ140" s="314"/>
      <c r="FK140" s="314"/>
      <c r="FL140" s="314"/>
      <c r="FM140" s="314"/>
      <c r="FN140" s="314"/>
      <c r="FO140" s="314"/>
      <c r="FP140" s="314"/>
      <c r="FQ140" s="314"/>
      <c r="FR140" s="314"/>
      <c r="FS140" s="314"/>
      <c r="FT140" s="314"/>
      <c r="FU140" s="314"/>
      <c r="FV140" s="314"/>
      <c r="FW140" s="314"/>
      <c r="FX140" s="314"/>
      <c r="FY140" s="314"/>
      <c r="FZ140" s="314"/>
      <c r="GA140" s="314"/>
      <c r="GB140" s="314"/>
      <c r="GC140" s="314"/>
      <c r="GD140" s="314"/>
      <c r="GE140" s="314"/>
      <c r="GF140" s="314"/>
      <c r="GG140" s="314"/>
      <c r="GH140" s="314"/>
      <c r="GI140" s="314"/>
      <c r="GJ140" s="314"/>
      <c r="GK140" s="314"/>
      <c r="GL140" s="314"/>
      <c r="GM140" s="314"/>
      <c r="GN140" s="314"/>
      <c r="GO140" s="314"/>
      <c r="GP140" s="314"/>
      <c r="GQ140" s="314"/>
      <c r="GR140" s="314"/>
      <c r="GS140" s="314"/>
      <c r="GT140" s="314"/>
      <c r="GU140" s="314"/>
      <c r="GV140" s="314"/>
      <c r="GW140" s="314"/>
      <c r="GX140" s="314"/>
      <c r="GY140" s="314"/>
      <c r="GZ140" s="314"/>
      <c r="HA140" s="314"/>
      <c r="HB140" s="314"/>
      <c r="HC140" s="314"/>
      <c r="HD140" s="314"/>
      <c r="HE140" s="314"/>
      <c r="HF140" s="314"/>
      <c r="HG140" s="314"/>
      <c r="HH140" s="314"/>
      <c r="HI140" s="314"/>
      <c r="HJ140" s="314"/>
      <c r="HK140" s="314"/>
      <c r="HL140" s="314"/>
      <c r="HM140" s="314"/>
      <c r="HN140" s="314"/>
      <c r="HO140" s="314"/>
      <c r="HP140" s="314"/>
    </row>
    <row r="141" spans="1:224" s="309" customFormat="1" x14ac:dyDescent="0.4">
      <c r="A141" s="314"/>
      <c r="B141" s="285"/>
      <c r="C141" s="314"/>
      <c r="F141" s="314"/>
      <c r="G141" s="314"/>
      <c r="H141" s="314"/>
      <c r="I141" s="314"/>
      <c r="J141" s="314"/>
      <c r="K141" s="314"/>
      <c r="L141" s="314"/>
      <c r="M141" s="314"/>
      <c r="N141" s="314"/>
      <c r="O141" s="314"/>
      <c r="P141" s="314"/>
      <c r="Q141" s="314"/>
      <c r="R141" s="314"/>
      <c r="S141" s="314"/>
      <c r="T141" s="314"/>
      <c r="U141" s="314"/>
      <c r="V141" s="314"/>
      <c r="W141" s="314"/>
      <c r="X141" s="314"/>
      <c r="Y141" s="314"/>
      <c r="Z141" s="314"/>
      <c r="AA141" s="314"/>
      <c r="AB141" s="314"/>
      <c r="AC141" s="314"/>
      <c r="AD141" s="314"/>
      <c r="AE141" s="314"/>
      <c r="AF141" s="314"/>
      <c r="AG141" s="314"/>
      <c r="AH141" s="314"/>
      <c r="AI141" s="314"/>
      <c r="AJ141" s="314"/>
      <c r="AK141" s="314"/>
      <c r="AL141" s="314"/>
      <c r="AM141" s="314"/>
      <c r="AN141" s="314"/>
      <c r="AO141" s="314"/>
      <c r="AP141" s="314"/>
      <c r="AQ141" s="314"/>
      <c r="AR141" s="314"/>
      <c r="AS141" s="314"/>
      <c r="AT141" s="314"/>
      <c r="AU141" s="314"/>
      <c r="AV141" s="314"/>
      <c r="AW141" s="314"/>
      <c r="AX141" s="314"/>
      <c r="AY141" s="314"/>
      <c r="AZ141" s="314"/>
      <c r="BA141" s="314"/>
      <c r="BB141" s="314"/>
      <c r="BC141" s="314"/>
      <c r="BD141" s="314"/>
      <c r="BE141" s="314"/>
      <c r="BF141" s="314"/>
      <c r="BG141" s="314"/>
      <c r="BH141" s="314"/>
      <c r="BI141" s="314"/>
      <c r="BJ141" s="314"/>
      <c r="BK141" s="314"/>
      <c r="BL141" s="314"/>
      <c r="BM141" s="314"/>
      <c r="BN141" s="314"/>
      <c r="BO141" s="314"/>
      <c r="BP141" s="314"/>
      <c r="BQ141" s="314"/>
      <c r="BR141" s="314"/>
      <c r="BS141" s="314"/>
      <c r="BT141" s="314"/>
      <c r="BU141" s="314"/>
      <c r="BV141" s="314"/>
      <c r="BW141" s="314"/>
      <c r="BX141" s="314"/>
      <c r="BY141" s="314"/>
      <c r="BZ141" s="314"/>
      <c r="CA141" s="314"/>
      <c r="CB141" s="314"/>
      <c r="CC141" s="314"/>
      <c r="CD141" s="314"/>
      <c r="CE141" s="314"/>
      <c r="CF141" s="314"/>
      <c r="CG141" s="314"/>
      <c r="CH141" s="314"/>
      <c r="CI141" s="314"/>
      <c r="CJ141" s="314"/>
      <c r="CK141" s="314"/>
      <c r="CL141" s="314"/>
      <c r="CM141" s="314"/>
      <c r="CN141" s="314"/>
      <c r="CO141" s="314"/>
      <c r="CP141" s="314"/>
      <c r="CQ141" s="314"/>
      <c r="CR141" s="314"/>
      <c r="CS141" s="314"/>
      <c r="CT141" s="314"/>
      <c r="CU141" s="314"/>
      <c r="CV141" s="314"/>
      <c r="CW141" s="314"/>
      <c r="CX141" s="314"/>
      <c r="CY141" s="314"/>
      <c r="CZ141" s="314"/>
      <c r="DA141" s="314"/>
      <c r="DB141" s="314"/>
      <c r="DC141" s="314"/>
      <c r="DD141" s="314"/>
      <c r="DE141" s="314"/>
      <c r="DF141" s="314"/>
      <c r="DG141" s="314"/>
      <c r="DH141" s="314"/>
      <c r="DI141" s="314"/>
      <c r="DJ141" s="314"/>
      <c r="DK141" s="314"/>
      <c r="DL141" s="314"/>
      <c r="DM141" s="314"/>
      <c r="DN141" s="314"/>
      <c r="DO141" s="314"/>
      <c r="DP141" s="314"/>
      <c r="DQ141" s="314"/>
      <c r="DR141" s="314"/>
      <c r="DS141" s="314"/>
      <c r="DT141" s="314"/>
      <c r="DU141" s="314"/>
      <c r="DV141" s="314"/>
      <c r="DW141" s="314"/>
      <c r="DX141" s="314"/>
      <c r="DY141" s="314"/>
      <c r="DZ141" s="314"/>
      <c r="EA141" s="314"/>
      <c r="EB141" s="314"/>
      <c r="EC141" s="314"/>
      <c r="ED141" s="314"/>
      <c r="EE141" s="314"/>
      <c r="EF141" s="314"/>
      <c r="EG141" s="314"/>
      <c r="EH141" s="314"/>
      <c r="EI141" s="314"/>
      <c r="EJ141" s="314"/>
      <c r="EK141" s="314"/>
      <c r="EL141" s="314"/>
      <c r="EM141" s="314"/>
      <c r="EN141" s="314"/>
      <c r="EO141" s="314"/>
      <c r="EP141" s="314"/>
      <c r="EQ141" s="314"/>
      <c r="ER141" s="314"/>
      <c r="ES141" s="314"/>
      <c r="ET141" s="314"/>
      <c r="EU141" s="314"/>
      <c r="EV141" s="314"/>
      <c r="EW141" s="314"/>
      <c r="EX141" s="314"/>
      <c r="EY141" s="314"/>
      <c r="EZ141" s="314"/>
      <c r="FA141" s="314"/>
      <c r="FB141" s="314"/>
      <c r="FC141" s="314"/>
      <c r="FD141" s="314"/>
      <c r="FE141" s="314"/>
      <c r="FF141" s="314"/>
      <c r="FG141" s="314"/>
      <c r="FH141" s="314"/>
      <c r="FI141" s="314"/>
      <c r="FJ141" s="314"/>
      <c r="FK141" s="314"/>
      <c r="FL141" s="314"/>
      <c r="FM141" s="314"/>
      <c r="FN141" s="314"/>
      <c r="FO141" s="314"/>
      <c r="FP141" s="314"/>
      <c r="FQ141" s="314"/>
      <c r="FR141" s="314"/>
      <c r="FS141" s="314"/>
      <c r="FT141" s="314"/>
      <c r="FU141" s="314"/>
      <c r="FV141" s="314"/>
      <c r="FW141" s="314"/>
      <c r="FX141" s="314"/>
      <c r="FY141" s="314"/>
      <c r="FZ141" s="314"/>
      <c r="GA141" s="314"/>
      <c r="GB141" s="314"/>
      <c r="GC141" s="314"/>
      <c r="GD141" s="314"/>
      <c r="GE141" s="314"/>
      <c r="GF141" s="314"/>
      <c r="GG141" s="314"/>
      <c r="GH141" s="314"/>
      <c r="GI141" s="314"/>
      <c r="GJ141" s="314"/>
      <c r="GK141" s="314"/>
      <c r="GL141" s="314"/>
      <c r="GM141" s="314"/>
      <c r="GN141" s="314"/>
      <c r="GO141" s="314"/>
      <c r="GP141" s="314"/>
      <c r="GQ141" s="314"/>
      <c r="GR141" s="314"/>
      <c r="GS141" s="314"/>
      <c r="GT141" s="314"/>
      <c r="GU141" s="314"/>
      <c r="GV141" s="314"/>
      <c r="GW141" s="314"/>
      <c r="GX141" s="314"/>
      <c r="GY141" s="314"/>
      <c r="GZ141" s="314"/>
      <c r="HA141" s="314"/>
      <c r="HB141" s="314"/>
      <c r="HC141" s="314"/>
      <c r="HD141" s="314"/>
      <c r="HE141" s="314"/>
      <c r="HF141" s="314"/>
      <c r="HG141" s="314"/>
      <c r="HH141" s="314"/>
      <c r="HI141" s="314"/>
      <c r="HJ141" s="314"/>
      <c r="HK141" s="314"/>
      <c r="HL141" s="314"/>
      <c r="HM141" s="314"/>
      <c r="HN141" s="314"/>
      <c r="HO141" s="314"/>
      <c r="HP141" s="314"/>
    </row>
    <row r="142" spans="1:224" s="309" customFormat="1" x14ac:dyDescent="0.4">
      <c r="A142" s="314"/>
      <c r="B142" s="285"/>
      <c r="C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c r="AD142" s="314"/>
      <c r="AE142" s="314"/>
      <c r="AF142" s="314"/>
      <c r="AG142" s="314"/>
      <c r="AH142" s="314"/>
      <c r="AI142" s="314"/>
      <c r="AJ142" s="314"/>
      <c r="AK142" s="314"/>
      <c r="AL142" s="314"/>
      <c r="AM142" s="314"/>
      <c r="AN142" s="314"/>
      <c r="AO142" s="314"/>
      <c r="AP142" s="314"/>
      <c r="AQ142" s="314"/>
      <c r="AR142" s="314"/>
      <c r="AS142" s="314"/>
      <c r="AT142" s="314"/>
      <c r="AU142" s="314"/>
      <c r="AV142" s="314"/>
      <c r="AW142" s="314"/>
      <c r="AX142" s="314"/>
      <c r="AY142" s="314"/>
      <c r="AZ142" s="314"/>
      <c r="BA142" s="314"/>
      <c r="BB142" s="314"/>
      <c r="BC142" s="314"/>
      <c r="BD142" s="314"/>
      <c r="BE142" s="314"/>
      <c r="BF142" s="314"/>
      <c r="BG142" s="314"/>
      <c r="BH142" s="314"/>
      <c r="BI142" s="314"/>
      <c r="BJ142" s="314"/>
      <c r="BK142" s="314"/>
      <c r="BL142" s="314"/>
      <c r="BM142" s="314"/>
      <c r="BN142" s="314"/>
      <c r="BO142" s="314"/>
      <c r="BP142" s="314"/>
      <c r="BQ142" s="314"/>
      <c r="BR142" s="314"/>
      <c r="BS142" s="314"/>
      <c r="BT142" s="314"/>
      <c r="BU142" s="314"/>
      <c r="BV142" s="314"/>
      <c r="BW142" s="314"/>
      <c r="BX142" s="314"/>
      <c r="BY142" s="314"/>
      <c r="BZ142" s="314"/>
      <c r="CA142" s="314"/>
      <c r="CB142" s="314"/>
      <c r="CC142" s="314"/>
      <c r="CD142" s="314"/>
      <c r="CE142" s="314"/>
      <c r="CF142" s="314"/>
      <c r="CG142" s="314"/>
      <c r="CH142" s="314"/>
      <c r="CI142" s="314"/>
      <c r="CJ142" s="314"/>
      <c r="CK142" s="314"/>
      <c r="CL142" s="314"/>
      <c r="CM142" s="314"/>
      <c r="CN142" s="314"/>
      <c r="CO142" s="314"/>
      <c r="CP142" s="314"/>
      <c r="CQ142" s="314"/>
      <c r="CR142" s="314"/>
      <c r="CS142" s="314"/>
      <c r="CT142" s="314"/>
      <c r="CU142" s="314"/>
      <c r="CV142" s="314"/>
      <c r="CW142" s="314"/>
      <c r="CX142" s="314"/>
      <c r="CY142" s="314"/>
      <c r="CZ142" s="314"/>
      <c r="DA142" s="314"/>
      <c r="DB142" s="314"/>
      <c r="DC142" s="314"/>
      <c r="DD142" s="314"/>
      <c r="DE142" s="314"/>
      <c r="DF142" s="314"/>
      <c r="DG142" s="314"/>
      <c r="DH142" s="314"/>
      <c r="DI142" s="314"/>
      <c r="DJ142" s="314"/>
      <c r="DK142" s="314"/>
      <c r="DL142" s="314"/>
      <c r="DM142" s="314"/>
      <c r="DN142" s="314"/>
      <c r="DO142" s="314"/>
      <c r="DP142" s="314"/>
      <c r="DQ142" s="314"/>
      <c r="DR142" s="314"/>
      <c r="DS142" s="314"/>
      <c r="DT142" s="314"/>
      <c r="DU142" s="314"/>
      <c r="DV142" s="314"/>
      <c r="DW142" s="314"/>
      <c r="DX142" s="314"/>
      <c r="DY142" s="314"/>
      <c r="DZ142" s="314"/>
      <c r="EA142" s="314"/>
      <c r="EB142" s="314"/>
      <c r="EC142" s="314"/>
      <c r="ED142" s="314"/>
      <c r="EE142" s="314"/>
      <c r="EF142" s="314"/>
      <c r="EG142" s="314"/>
      <c r="EH142" s="314"/>
      <c r="EI142" s="314"/>
      <c r="EJ142" s="314"/>
      <c r="EK142" s="314"/>
      <c r="EL142" s="314"/>
      <c r="EM142" s="314"/>
      <c r="EN142" s="314"/>
      <c r="EO142" s="314"/>
      <c r="EP142" s="314"/>
      <c r="EQ142" s="314"/>
      <c r="ER142" s="314"/>
      <c r="ES142" s="314"/>
      <c r="ET142" s="314"/>
      <c r="EU142" s="314"/>
      <c r="EV142" s="314"/>
      <c r="EW142" s="314"/>
      <c r="EX142" s="314"/>
      <c r="EY142" s="314"/>
      <c r="EZ142" s="314"/>
      <c r="FA142" s="314"/>
      <c r="FB142" s="314"/>
      <c r="FC142" s="314"/>
      <c r="FD142" s="314"/>
      <c r="FE142" s="314"/>
      <c r="FF142" s="314"/>
      <c r="FG142" s="314"/>
      <c r="FH142" s="314"/>
      <c r="FI142" s="314"/>
      <c r="FJ142" s="314"/>
      <c r="FK142" s="314"/>
      <c r="FL142" s="314"/>
      <c r="FM142" s="314"/>
      <c r="FN142" s="314"/>
      <c r="FO142" s="314"/>
      <c r="FP142" s="314"/>
      <c r="FQ142" s="314"/>
      <c r="FR142" s="314"/>
      <c r="FS142" s="314"/>
      <c r="FT142" s="314"/>
      <c r="FU142" s="314"/>
      <c r="FV142" s="314"/>
      <c r="FW142" s="314"/>
      <c r="FX142" s="314"/>
      <c r="FY142" s="314"/>
      <c r="FZ142" s="314"/>
      <c r="GA142" s="314"/>
      <c r="GB142" s="314"/>
      <c r="GC142" s="314"/>
      <c r="GD142" s="314"/>
      <c r="GE142" s="314"/>
      <c r="GF142" s="314"/>
      <c r="GG142" s="314"/>
      <c r="GH142" s="314"/>
      <c r="GI142" s="314"/>
      <c r="GJ142" s="314"/>
      <c r="GK142" s="314"/>
      <c r="GL142" s="314"/>
      <c r="GM142" s="314"/>
      <c r="GN142" s="314"/>
      <c r="GO142" s="314"/>
      <c r="GP142" s="314"/>
      <c r="GQ142" s="314"/>
      <c r="GR142" s="314"/>
      <c r="GS142" s="314"/>
      <c r="GT142" s="314"/>
      <c r="GU142" s="314"/>
      <c r="GV142" s="314"/>
      <c r="GW142" s="314"/>
      <c r="GX142" s="314"/>
      <c r="GY142" s="314"/>
      <c r="GZ142" s="314"/>
      <c r="HA142" s="314"/>
      <c r="HB142" s="314"/>
      <c r="HC142" s="314"/>
      <c r="HD142" s="314"/>
      <c r="HE142" s="314"/>
      <c r="HF142" s="314"/>
      <c r="HG142" s="314"/>
      <c r="HH142" s="314"/>
      <c r="HI142" s="314"/>
      <c r="HJ142" s="314"/>
      <c r="HK142" s="314"/>
      <c r="HL142" s="314"/>
      <c r="HM142" s="314"/>
      <c r="HN142" s="314"/>
      <c r="HO142" s="314"/>
      <c r="HP142" s="314"/>
    </row>
    <row r="143" spans="1:224" s="309" customFormat="1" x14ac:dyDescent="0.4">
      <c r="A143" s="314"/>
      <c r="B143" s="285"/>
      <c r="C143" s="314"/>
      <c r="F143" s="314"/>
      <c r="G143" s="314"/>
      <c r="H143" s="314"/>
      <c r="I143" s="314"/>
      <c r="J143" s="314"/>
      <c r="K143" s="314"/>
      <c r="L143" s="314"/>
      <c r="M143" s="314"/>
      <c r="N143" s="314"/>
      <c r="O143" s="314"/>
      <c r="P143" s="314"/>
      <c r="Q143" s="314"/>
      <c r="R143" s="314"/>
      <c r="S143" s="314"/>
      <c r="T143" s="314"/>
      <c r="U143" s="314"/>
      <c r="V143" s="314"/>
      <c r="W143" s="314"/>
      <c r="X143" s="314"/>
      <c r="Y143" s="314"/>
      <c r="Z143" s="314"/>
      <c r="AA143" s="314"/>
      <c r="AB143" s="314"/>
      <c r="AC143" s="314"/>
      <c r="AD143" s="314"/>
      <c r="AE143" s="314"/>
      <c r="AF143" s="314"/>
      <c r="AG143" s="314"/>
      <c r="AH143" s="314"/>
      <c r="AI143" s="314"/>
      <c r="AJ143" s="314"/>
      <c r="AK143" s="314"/>
      <c r="AL143" s="314"/>
      <c r="AM143" s="314"/>
      <c r="AN143" s="314"/>
      <c r="AO143" s="314"/>
      <c r="AP143" s="314"/>
      <c r="AQ143" s="314"/>
      <c r="AR143" s="314"/>
      <c r="AS143" s="314"/>
      <c r="AT143" s="314"/>
      <c r="AU143" s="314"/>
      <c r="AV143" s="314"/>
      <c r="AW143" s="314"/>
      <c r="AX143" s="314"/>
      <c r="AY143" s="314"/>
      <c r="AZ143" s="314"/>
      <c r="BA143" s="314"/>
      <c r="BB143" s="314"/>
      <c r="BC143" s="314"/>
      <c r="BD143" s="314"/>
      <c r="BE143" s="314"/>
      <c r="BF143" s="314"/>
      <c r="BG143" s="314"/>
      <c r="BH143" s="314"/>
      <c r="BI143" s="314"/>
      <c r="BJ143" s="314"/>
      <c r="BK143" s="314"/>
      <c r="BL143" s="314"/>
      <c r="BM143" s="314"/>
      <c r="BN143" s="314"/>
      <c r="BO143" s="314"/>
      <c r="BP143" s="314"/>
      <c r="BQ143" s="314"/>
      <c r="BR143" s="314"/>
      <c r="BS143" s="314"/>
      <c r="BT143" s="314"/>
      <c r="BU143" s="314"/>
      <c r="BV143" s="314"/>
      <c r="BW143" s="314"/>
      <c r="BX143" s="314"/>
      <c r="BY143" s="314"/>
      <c r="BZ143" s="314"/>
      <c r="CA143" s="314"/>
      <c r="CB143" s="314"/>
      <c r="CC143" s="314"/>
      <c r="CD143" s="314"/>
      <c r="CE143" s="314"/>
      <c r="CF143" s="314"/>
      <c r="CG143" s="314"/>
      <c r="CH143" s="314"/>
      <c r="CI143" s="314"/>
      <c r="CJ143" s="314"/>
      <c r="CK143" s="314"/>
      <c r="CL143" s="314"/>
      <c r="CM143" s="314"/>
      <c r="CN143" s="314"/>
      <c r="CO143" s="314"/>
      <c r="CP143" s="314"/>
      <c r="CQ143" s="314"/>
      <c r="CR143" s="314"/>
      <c r="CS143" s="314"/>
      <c r="CT143" s="314"/>
      <c r="CU143" s="314"/>
      <c r="CV143" s="314"/>
      <c r="CW143" s="314"/>
      <c r="CX143" s="314"/>
      <c r="CY143" s="314"/>
      <c r="CZ143" s="314"/>
      <c r="DA143" s="314"/>
      <c r="DB143" s="314"/>
      <c r="DC143" s="314"/>
      <c r="DD143" s="314"/>
      <c r="DE143" s="314"/>
      <c r="DF143" s="314"/>
      <c r="DG143" s="314"/>
      <c r="DH143" s="314"/>
      <c r="DI143" s="314"/>
      <c r="DJ143" s="314"/>
      <c r="DK143" s="314"/>
      <c r="DL143" s="314"/>
      <c r="DM143" s="314"/>
      <c r="DN143" s="314"/>
      <c r="DO143" s="314"/>
      <c r="DP143" s="314"/>
      <c r="DQ143" s="314"/>
      <c r="DR143" s="314"/>
      <c r="DS143" s="314"/>
      <c r="DT143" s="314"/>
      <c r="DU143" s="314"/>
      <c r="DV143" s="314"/>
      <c r="DW143" s="314"/>
      <c r="DX143" s="314"/>
      <c r="DY143" s="314"/>
      <c r="DZ143" s="314"/>
      <c r="EA143" s="314"/>
      <c r="EB143" s="314"/>
      <c r="EC143" s="314"/>
      <c r="ED143" s="314"/>
      <c r="EE143" s="314"/>
      <c r="EF143" s="314"/>
      <c r="EG143" s="314"/>
      <c r="EH143" s="314"/>
      <c r="EI143" s="314"/>
      <c r="EJ143" s="314"/>
      <c r="EK143" s="314"/>
      <c r="EL143" s="314"/>
      <c r="EM143" s="314"/>
      <c r="EN143" s="314"/>
      <c r="EO143" s="314"/>
      <c r="EP143" s="314"/>
      <c r="EQ143" s="314"/>
      <c r="ER143" s="314"/>
      <c r="ES143" s="314"/>
      <c r="ET143" s="314"/>
      <c r="EU143" s="314"/>
      <c r="EV143" s="314"/>
      <c r="EW143" s="314"/>
      <c r="EX143" s="314"/>
      <c r="EY143" s="314"/>
      <c r="EZ143" s="314"/>
      <c r="FA143" s="314"/>
      <c r="FB143" s="314"/>
      <c r="FC143" s="314"/>
      <c r="FD143" s="314"/>
      <c r="FE143" s="314"/>
      <c r="FF143" s="314"/>
      <c r="FG143" s="314"/>
      <c r="FH143" s="314"/>
      <c r="FI143" s="314"/>
      <c r="FJ143" s="314"/>
      <c r="FK143" s="314"/>
      <c r="FL143" s="314"/>
      <c r="FM143" s="314"/>
      <c r="FN143" s="314"/>
      <c r="FO143" s="314"/>
      <c r="FP143" s="314"/>
      <c r="FQ143" s="314"/>
      <c r="FR143" s="314"/>
      <c r="FS143" s="314"/>
      <c r="FT143" s="314"/>
      <c r="FU143" s="314"/>
      <c r="FV143" s="314"/>
      <c r="FW143" s="314"/>
      <c r="FX143" s="314"/>
      <c r="FY143" s="314"/>
      <c r="FZ143" s="314"/>
      <c r="GA143" s="314"/>
      <c r="GB143" s="314"/>
      <c r="GC143" s="314"/>
      <c r="GD143" s="314"/>
      <c r="GE143" s="314"/>
      <c r="GF143" s="314"/>
      <c r="GG143" s="314"/>
      <c r="GH143" s="314"/>
      <c r="GI143" s="314"/>
      <c r="GJ143" s="314"/>
      <c r="GK143" s="314"/>
      <c r="GL143" s="314"/>
      <c r="GM143" s="314"/>
      <c r="GN143" s="314"/>
      <c r="GO143" s="314"/>
      <c r="GP143" s="314"/>
      <c r="GQ143" s="314"/>
      <c r="GR143" s="314"/>
      <c r="GS143" s="314"/>
      <c r="GT143" s="314"/>
      <c r="GU143" s="314"/>
      <c r="GV143" s="314"/>
      <c r="GW143" s="314"/>
      <c r="GX143" s="314"/>
      <c r="GY143" s="314"/>
      <c r="GZ143" s="314"/>
      <c r="HA143" s="314"/>
      <c r="HB143" s="314"/>
      <c r="HC143" s="314"/>
      <c r="HD143" s="314"/>
      <c r="HE143" s="314"/>
      <c r="HF143" s="314"/>
      <c r="HG143" s="314"/>
      <c r="HH143" s="314"/>
      <c r="HI143" s="314"/>
      <c r="HJ143" s="314"/>
      <c r="HK143" s="314"/>
      <c r="HL143" s="314"/>
      <c r="HM143" s="314"/>
      <c r="HN143" s="314"/>
      <c r="HO143" s="314"/>
      <c r="HP143" s="314"/>
    </row>
    <row r="144" spans="1:224" s="309" customFormat="1" x14ac:dyDescent="0.4">
      <c r="A144" s="314"/>
      <c r="B144" s="285"/>
      <c r="C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314"/>
      <c r="AE144" s="314"/>
      <c r="AF144" s="314"/>
      <c r="AG144" s="314"/>
      <c r="AH144" s="314"/>
      <c r="AI144" s="314"/>
      <c r="AJ144" s="314"/>
      <c r="AK144" s="314"/>
      <c r="AL144" s="314"/>
      <c r="AM144" s="314"/>
      <c r="AN144" s="314"/>
      <c r="AO144" s="314"/>
      <c r="AP144" s="314"/>
      <c r="AQ144" s="314"/>
      <c r="AR144" s="314"/>
      <c r="AS144" s="314"/>
      <c r="AT144" s="314"/>
      <c r="AU144" s="314"/>
      <c r="AV144" s="314"/>
      <c r="AW144" s="314"/>
      <c r="AX144" s="314"/>
      <c r="AY144" s="314"/>
      <c r="AZ144" s="314"/>
      <c r="BA144" s="314"/>
      <c r="BB144" s="314"/>
      <c r="BC144" s="314"/>
      <c r="BD144" s="314"/>
      <c r="BE144" s="314"/>
      <c r="BF144" s="314"/>
      <c r="BG144" s="314"/>
      <c r="BH144" s="314"/>
      <c r="BI144" s="314"/>
      <c r="BJ144" s="314"/>
      <c r="BK144" s="314"/>
      <c r="BL144" s="314"/>
      <c r="BM144" s="314"/>
      <c r="BN144" s="314"/>
      <c r="BO144" s="314"/>
      <c r="BP144" s="314"/>
      <c r="BQ144" s="314"/>
      <c r="BR144" s="314"/>
      <c r="BS144" s="314"/>
      <c r="BT144" s="314"/>
      <c r="BU144" s="314"/>
      <c r="BV144" s="314"/>
      <c r="BW144" s="314"/>
      <c r="BX144" s="314"/>
      <c r="BY144" s="314"/>
      <c r="BZ144" s="314"/>
      <c r="CA144" s="314"/>
      <c r="CB144" s="314"/>
      <c r="CC144" s="314"/>
      <c r="CD144" s="314"/>
      <c r="CE144" s="314"/>
      <c r="CF144" s="314"/>
      <c r="CG144" s="314"/>
      <c r="CH144" s="314"/>
      <c r="CI144" s="314"/>
      <c r="CJ144" s="314"/>
      <c r="CK144" s="314"/>
      <c r="CL144" s="314"/>
      <c r="CM144" s="314"/>
      <c r="CN144" s="314"/>
      <c r="CO144" s="314"/>
      <c r="CP144" s="314"/>
      <c r="CQ144" s="314"/>
      <c r="CR144" s="314"/>
      <c r="CS144" s="314"/>
      <c r="CT144" s="314"/>
      <c r="CU144" s="314"/>
      <c r="CV144" s="314"/>
      <c r="CW144" s="314"/>
      <c r="CX144" s="314"/>
      <c r="CY144" s="314"/>
      <c r="CZ144" s="314"/>
      <c r="DA144" s="314"/>
      <c r="DB144" s="314"/>
      <c r="DC144" s="314"/>
      <c r="DD144" s="314"/>
      <c r="DE144" s="314"/>
      <c r="DF144" s="314"/>
      <c r="DG144" s="314"/>
      <c r="DH144" s="314"/>
      <c r="DI144" s="314"/>
      <c r="DJ144" s="314"/>
      <c r="DK144" s="314"/>
      <c r="DL144" s="314"/>
      <c r="DM144" s="314"/>
      <c r="DN144" s="314"/>
      <c r="DO144" s="314"/>
      <c r="DP144" s="314"/>
      <c r="DQ144" s="314"/>
      <c r="DR144" s="314"/>
      <c r="DS144" s="314"/>
      <c r="DT144" s="314"/>
      <c r="DU144" s="314"/>
      <c r="DV144" s="314"/>
      <c r="DW144" s="314"/>
      <c r="DX144" s="314"/>
      <c r="DY144" s="314"/>
      <c r="DZ144" s="314"/>
      <c r="EA144" s="314"/>
      <c r="EB144" s="314"/>
      <c r="EC144" s="314"/>
      <c r="ED144" s="314"/>
      <c r="EE144" s="314"/>
      <c r="EF144" s="314"/>
      <c r="EG144" s="314"/>
      <c r="EH144" s="314"/>
      <c r="EI144" s="314"/>
      <c r="EJ144" s="314"/>
      <c r="EK144" s="314"/>
      <c r="EL144" s="314"/>
      <c r="EM144" s="314"/>
      <c r="EN144" s="314"/>
      <c r="EO144" s="314"/>
      <c r="EP144" s="314"/>
      <c r="EQ144" s="314"/>
      <c r="ER144" s="314"/>
      <c r="ES144" s="314"/>
      <c r="ET144" s="314"/>
      <c r="EU144" s="314"/>
      <c r="EV144" s="314"/>
      <c r="EW144" s="314"/>
      <c r="EX144" s="314"/>
      <c r="EY144" s="314"/>
      <c r="EZ144" s="314"/>
      <c r="FA144" s="314"/>
      <c r="FB144" s="314"/>
      <c r="FC144" s="314"/>
      <c r="FD144" s="314"/>
      <c r="FE144" s="314"/>
      <c r="FF144" s="314"/>
      <c r="FG144" s="314"/>
      <c r="FH144" s="314"/>
      <c r="FI144" s="314"/>
      <c r="FJ144" s="314"/>
      <c r="FK144" s="314"/>
      <c r="FL144" s="314"/>
      <c r="FM144" s="314"/>
      <c r="FN144" s="314"/>
      <c r="FO144" s="314"/>
      <c r="FP144" s="314"/>
      <c r="FQ144" s="314"/>
      <c r="FR144" s="314"/>
      <c r="FS144" s="314"/>
      <c r="FT144" s="314"/>
      <c r="FU144" s="314"/>
      <c r="FV144" s="314"/>
      <c r="FW144" s="314"/>
      <c r="FX144" s="314"/>
      <c r="FY144" s="314"/>
      <c r="FZ144" s="314"/>
      <c r="GA144" s="314"/>
      <c r="GB144" s="314"/>
      <c r="GC144" s="314"/>
      <c r="GD144" s="314"/>
      <c r="GE144" s="314"/>
      <c r="GF144" s="314"/>
      <c r="GG144" s="314"/>
      <c r="GH144" s="314"/>
      <c r="GI144" s="314"/>
      <c r="GJ144" s="314"/>
      <c r="GK144" s="314"/>
      <c r="GL144" s="314"/>
      <c r="GM144" s="314"/>
      <c r="GN144" s="314"/>
      <c r="GO144" s="314"/>
      <c r="GP144" s="314"/>
      <c r="GQ144" s="314"/>
      <c r="GR144" s="314"/>
      <c r="GS144" s="314"/>
      <c r="GT144" s="314"/>
      <c r="GU144" s="314"/>
      <c r="GV144" s="314"/>
      <c r="GW144" s="314"/>
      <c r="GX144" s="314"/>
      <c r="GY144" s="314"/>
      <c r="GZ144" s="314"/>
      <c r="HA144" s="314"/>
      <c r="HB144" s="314"/>
      <c r="HC144" s="314"/>
      <c r="HD144" s="314"/>
      <c r="HE144" s="314"/>
      <c r="HF144" s="314"/>
      <c r="HG144" s="314"/>
      <c r="HH144" s="314"/>
      <c r="HI144" s="314"/>
      <c r="HJ144" s="314"/>
      <c r="HK144" s="314"/>
      <c r="HL144" s="314"/>
      <c r="HM144" s="314"/>
      <c r="HN144" s="314"/>
      <c r="HO144" s="314"/>
      <c r="HP144" s="314"/>
    </row>
    <row r="145" spans="1:224" s="309" customFormat="1" x14ac:dyDescent="0.4">
      <c r="A145" s="314"/>
      <c r="B145" s="285"/>
      <c r="C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314"/>
      <c r="AE145" s="314"/>
      <c r="AF145" s="314"/>
      <c r="AG145" s="314"/>
      <c r="AH145" s="314"/>
      <c r="AI145" s="314"/>
      <c r="AJ145" s="314"/>
      <c r="AK145" s="314"/>
      <c r="AL145" s="314"/>
      <c r="AM145" s="314"/>
      <c r="AN145" s="314"/>
      <c r="AO145" s="314"/>
      <c r="AP145" s="314"/>
      <c r="AQ145" s="314"/>
      <c r="AR145" s="314"/>
      <c r="AS145" s="314"/>
      <c r="AT145" s="314"/>
      <c r="AU145" s="314"/>
      <c r="AV145" s="314"/>
      <c r="AW145" s="314"/>
      <c r="AX145" s="314"/>
      <c r="AY145" s="314"/>
      <c r="AZ145" s="314"/>
      <c r="BA145" s="314"/>
      <c r="BB145" s="314"/>
      <c r="BC145" s="314"/>
      <c r="BD145" s="314"/>
      <c r="BE145" s="314"/>
      <c r="BF145" s="314"/>
      <c r="BG145" s="314"/>
      <c r="BH145" s="314"/>
      <c r="BI145" s="314"/>
      <c r="BJ145" s="314"/>
      <c r="BK145" s="314"/>
      <c r="BL145" s="314"/>
      <c r="BM145" s="314"/>
      <c r="BN145" s="314"/>
      <c r="BO145" s="314"/>
      <c r="BP145" s="314"/>
      <c r="BQ145" s="314"/>
      <c r="BR145" s="314"/>
      <c r="BS145" s="314"/>
      <c r="BT145" s="314"/>
      <c r="BU145" s="314"/>
      <c r="BV145" s="314"/>
      <c r="BW145" s="314"/>
      <c r="BX145" s="314"/>
      <c r="BY145" s="314"/>
      <c r="BZ145" s="314"/>
      <c r="CA145" s="314"/>
      <c r="CB145" s="314"/>
      <c r="CC145" s="314"/>
      <c r="CD145" s="314"/>
      <c r="CE145" s="314"/>
      <c r="CF145" s="314"/>
      <c r="CG145" s="314"/>
      <c r="CH145" s="314"/>
      <c r="CI145" s="314"/>
      <c r="CJ145" s="314"/>
      <c r="CK145" s="314"/>
      <c r="CL145" s="314"/>
      <c r="CM145" s="314"/>
      <c r="CN145" s="314"/>
      <c r="CO145" s="314"/>
      <c r="CP145" s="314"/>
      <c r="CQ145" s="314"/>
      <c r="CR145" s="314"/>
      <c r="CS145" s="314"/>
      <c r="CT145" s="314"/>
      <c r="CU145" s="314"/>
      <c r="CV145" s="314"/>
      <c r="CW145" s="314"/>
      <c r="CX145" s="314"/>
      <c r="CY145" s="314"/>
      <c r="CZ145" s="314"/>
      <c r="DA145" s="314"/>
      <c r="DB145" s="314"/>
      <c r="DC145" s="314"/>
      <c r="DD145" s="314"/>
      <c r="DE145" s="314"/>
      <c r="DF145" s="314"/>
      <c r="DG145" s="314"/>
      <c r="DH145" s="314"/>
      <c r="DI145" s="314"/>
      <c r="DJ145" s="314"/>
      <c r="DK145" s="314"/>
      <c r="DL145" s="314"/>
      <c r="DM145" s="314"/>
      <c r="DN145" s="314"/>
      <c r="DO145" s="314"/>
      <c r="DP145" s="314"/>
      <c r="DQ145" s="314"/>
      <c r="DR145" s="314"/>
      <c r="DS145" s="314"/>
      <c r="DT145" s="314"/>
      <c r="DU145" s="314"/>
      <c r="DV145" s="314"/>
      <c r="DW145" s="314"/>
      <c r="DX145" s="314"/>
      <c r="DY145" s="314"/>
      <c r="DZ145" s="314"/>
      <c r="EA145" s="314"/>
      <c r="EB145" s="314"/>
      <c r="EC145" s="314"/>
      <c r="ED145" s="314"/>
      <c r="EE145" s="314"/>
      <c r="EF145" s="314"/>
      <c r="EG145" s="314"/>
      <c r="EH145" s="314"/>
      <c r="EI145" s="314"/>
      <c r="EJ145" s="314"/>
      <c r="EK145" s="314"/>
      <c r="EL145" s="314"/>
      <c r="EM145" s="314"/>
      <c r="EN145" s="314"/>
      <c r="EO145" s="314"/>
      <c r="EP145" s="314"/>
      <c r="EQ145" s="314"/>
      <c r="ER145" s="314"/>
      <c r="ES145" s="314"/>
      <c r="ET145" s="314"/>
      <c r="EU145" s="314"/>
      <c r="EV145" s="314"/>
      <c r="EW145" s="314"/>
      <c r="EX145" s="314"/>
      <c r="EY145" s="314"/>
      <c r="EZ145" s="314"/>
      <c r="FA145" s="314"/>
      <c r="FB145" s="314"/>
      <c r="FC145" s="314"/>
      <c r="FD145" s="314"/>
      <c r="FE145" s="314"/>
      <c r="FF145" s="314"/>
      <c r="FG145" s="314"/>
      <c r="FH145" s="314"/>
      <c r="FI145" s="314"/>
      <c r="FJ145" s="314"/>
      <c r="FK145" s="314"/>
      <c r="FL145" s="314"/>
      <c r="FM145" s="314"/>
      <c r="FN145" s="314"/>
      <c r="FO145" s="314"/>
      <c r="FP145" s="314"/>
      <c r="FQ145" s="314"/>
      <c r="FR145" s="314"/>
      <c r="FS145" s="314"/>
      <c r="FT145" s="314"/>
      <c r="FU145" s="314"/>
      <c r="FV145" s="314"/>
      <c r="FW145" s="314"/>
      <c r="FX145" s="314"/>
      <c r="FY145" s="314"/>
      <c r="FZ145" s="314"/>
      <c r="GA145" s="314"/>
      <c r="GB145" s="314"/>
      <c r="GC145" s="314"/>
      <c r="GD145" s="314"/>
      <c r="GE145" s="314"/>
      <c r="GF145" s="314"/>
      <c r="GG145" s="314"/>
      <c r="GH145" s="314"/>
      <c r="GI145" s="314"/>
      <c r="GJ145" s="314"/>
      <c r="GK145" s="314"/>
      <c r="GL145" s="314"/>
      <c r="GM145" s="314"/>
      <c r="GN145" s="314"/>
      <c r="GO145" s="314"/>
      <c r="GP145" s="314"/>
      <c r="GQ145" s="314"/>
      <c r="GR145" s="314"/>
      <c r="GS145" s="314"/>
      <c r="GT145" s="314"/>
      <c r="GU145" s="314"/>
      <c r="GV145" s="314"/>
      <c r="GW145" s="314"/>
      <c r="GX145" s="314"/>
      <c r="GY145" s="314"/>
      <c r="GZ145" s="314"/>
      <c r="HA145" s="314"/>
      <c r="HB145" s="314"/>
      <c r="HC145" s="314"/>
      <c r="HD145" s="314"/>
      <c r="HE145" s="314"/>
      <c r="HF145" s="314"/>
      <c r="HG145" s="314"/>
      <c r="HH145" s="314"/>
      <c r="HI145" s="314"/>
      <c r="HJ145" s="314"/>
      <c r="HK145" s="314"/>
      <c r="HL145" s="314"/>
      <c r="HM145" s="314"/>
      <c r="HN145" s="314"/>
      <c r="HO145" s="314"/>
      <c r="HP145" s="314"/>
    </row>
    <row r="146" spans="1:224" s="309" customFormat="1" x14ac:dyDescent="0.4">
      <c r="A146" s="314"/>
      <c r="B146" s="285"/>
      <c r="C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314"/>
      <c r="AE146" s="314"/>
      <c r="AF146" s="314"/>
      <c r="AG146" s="314"/>
      <c r="AH146" s="314"/>
      <c r="AI146" s="314"/>
      <c r="AJ146" s="314"/>
      <c r="AK146" s="314"/>
      <c r="AL146" s="314"/>
      <c r="AM146" s="314"/>
      <c r="AN146" s="314"/>
      <c r="AO146" s="314"/>
      <c r="AP146" s="314"/>
      <c r="AQ146" s="314"/>
      <c r="AR146" s="314"/>
      <c r="AS146" s="314"/>
      <c r="AT146" s="314"/>
      <c r="AU146" s="314"/>
      <c r="AV146" s="314"/>
      <c r="AW146" s="314"/>
      <c r="AX146" s="314"/>
      <c r="AY146" s="314"/>
      <c r="AZ146" s="314"/>
      <c r="BA146" s="314"/>
      <c r="BB146" s="314"/>
      <c r="BC146" s="314"/>
      <c r="BD146" s="314"/>
      <c r="BE146" s="314"/>
      <c r="BF146" s="314"/>
      <c r="BG146" s="314"/>
      <c r="BH146" s="314"/>
      <c r="BI146" s="314"/>
      <c r="BJ146" s="314"/>
      <c r="BK146" s="314"/>
      <c r="BL146" s="314"/>
      <c r="BM146" s="314"/>
      <c r="BN146" s="314"/>
      <c r="BO146" s="314"/>
      <c r="BP146" s="314"/>
      <c r="BQ146" s="314"/>
      <c r="BR146" s="314"/>
      <c r="BS146" s="314"/>
      <c r="BT146" s="314"/>
      <c r="BU146" s="314"/>
      <c r="BV146" s="314"/>
      <c r="BW146" s="314"/>
      <c r="BX146" s="314"/>
      <c r="BY146" s="314"/>
      <c r="BZ146" s="314"/>
      <c r="CA146" s="314"/>
      <c r="CB146" s="314"/>
      <c r="CC146" s="314"/>
      <c r="CD146" s="314"/>
      <c r="CE146" s="314"/>
      <c r="CF146" s="314"/>
      <c r="CG146" s="314"/>
      <c r="CH146" s="314"/>
      <c r="CI146" s="314"/>
      <c r="CJ146" s="314"/>
      <c r="CK146" s="314"/>
      <c r="CL146" s="314"/>
      <c r="CM146" s="314"/>
      <c r="CN146" s="314"/>
      <c r="CO146" s="314"/>
      <c r="CP146" s="314"/>
      <c r="CQ146" s="314"/>
      <c r="CR146" s="314"/>
      <c r="CS146" s="314"/>
      <c r="CT146" s="314"/>
      <c r="CU146" s="314"/>
      <c r="CV146" s="314"/>
      <c r="CW146" s="314"/>
      <c r="CX146" s="314"/>
      <c r="CY146" s="314"/>
      <c r="CZ146" s="314"/>
      <c r="DA146" s="314"/>
      <c r="DB146" s="314"/>
      <c r="DC146" s="314"/>
      <c r="DD146" s="314"/>
      <c r="DE146" s="314"/>
      <c r="DF146" s="314"/>
      <c r="DG146" s="314"/>
      <c r="DH146" s="314"/>
      <c r="DI146" s="314"/>
      <c r="DJ146" s="314"/>
      <c r="DK146" s="314"/>
      <c r="DL146" s="314"/>
      <c r="DM146" s="314"/>
      <c r="DN146" s="314"/>
      <c r="DO146" s="314"/>
      <c r="DP146" s="314"/>
      <c r="DQ146" s="314"/>
      <c r="DR146" s="314"/>
      <c r="DS146" s="314"/>
      <c r="DT146" s="314"/>
      <c r="DU146" s="314"/>
      <c r="DV146" s="314"/>
      <c r="DW146" s="314"/>
      <c r="DX146" s="314"/>
      <c r="DY146" s="314"/>
      <c r="DZ146" s="314"/>
      <c r="EA146" s="314"/>
      <c r="EB146" s="314"/>
      <c r="EC146" s="314"/>
      <c r="ED146" s="314"/>
      <c r="EE146" s="314"/>
      <c r="EF146" s="314"/>
      <c r="EG146" s="314"/>
      <c r="EH146" s="314"/>
      <c r="EI146" s="314"/>
      <c r="EJ146" s="314"/>
      <c r="EK146" s="314"/>
      <c r="EL146" s="314"/>
      <c r="EM146" s="314"/>
      <c r="EN146" s="314"/>
      <c r="EO146" s="314"/>
      <c r="EP146" s="314"/>
      <c r="EQ146" s="314"/>
      <c r="ER146" s="314"/>
      <c r="ES146" s="314"/>
      <c r="ET146" s="314"/>
      <c r="EU146" s="314"/>
      <c r="EV146" s="314"/>
      <c r="EW146" s="314"/>
      <c r="EX146" s="314"/>
      <c r="EY146" s="314"/>
      <c r="EZ146" s="314"/>
      <c r="FA146" s="314"/>
      <c r="FB146" s="314"/>
      <c r="FC146" s="314"/>
      <c r="FD146" s="314"/>
      <c r="FE146" s="314"/>
      <c r="FF146" s="314"/>
      <c r="FG146" s="314"/>
      <c r="FH146" s="314"/>
      <c r="FI146" s="314"/>
      <c r="FJ146" s="314"/>
      <c r="FK146" s="314"/>
      <c r="FL146" s="314"/>
      <c r="FM146" s="314"/>
      <c r="FN146" s="314"/>
      <c r="FO146" s="314"/>
      <c r="FP146" s="314"/>
      <c r="FQ146" s="314"/>
      <c r="FR146" s="314"/>
      <c r="FS146" s="314"/>
      <c r="FT146" s="314"/>
      <c r="FU146" s="314"/>
      <c r="FV146" s="314"/>
      <c r="FW146" s="314"/>
      <c r="FX146" s="314"/>
      <c r="FY146" s="314"/>
      <c r="FZ146" s="314"/>
      <c r="GA146" s="314"/>
      <c r="GB146" s="314"/>
      <c r="GC146" s="314"/>
      <c r="GD146" s="314"/>
      <c r="GE146" s="314"/>
      <c r="GF146" s="314"/>
      <c r="GG146" s="314"/>
      <c r="GH146" s="314"/>
      <c r="GI146" s="314"/>
      <c r="GJ146" s="314"/>
      <c r="GK146" s="314"/>
      <c r="GL146" s="314"/>
      <c r="GM146" s="314"/>
      <c r="GN146" s="314"/>
      <c r="GO146" s="314"/>
      <c r="GP146" s="314"/>
      <c r="GQ146" s="314"/>
      <c r="GR146" s="314"/>
      <c r="GS146" s="314"/>
      <c r="GT146" s="314"/>
      <c r="GU146" s="314"/>
      <c r="GV146" s="314"/>
      <c r="GW146" s="314"/>
      <c r="GX146" s="314"/>
      <c r="GY146" s="314"/>
      <c r="GZ146" s="314"/>
      <c r="HA146" s="314"/>
      <c r="HB146" s="314"/>
      <c r="HC146" s="314"/>
      <c r="HD146" s="314"/>
      <c r="HE146" s="314"/>
      <c r="HF146" s="314"/>
      <c r="HG146" s="314"/>
      <c r="HH146" s="314"/>
      <c r="HI146" s="314"/>
      <c r="HJ146" s="314"/>
      <c r="HK146" s="314"/>
      <c r="HL146" s="314"/>
      <c r="HM146" s="314"/>
      <c r="HN146" s="314"/>
      <c r="HO146" s="314"/>
      <c r="HP146" s="314"/>
    </row>
    <row r="147" spans="1:224" s="309" customFormat="1" x14ac:dyDescent="0.4">
      <c r="A147" s="314"/>
      <c r="B147" s="285"/>
      <c r="C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314"/>
      <c r="AE147" s="314"/>
      <c r="AF147" s="314"/>
      <c r="AG147" s="314"/>
      <c r="AH147" s="314"/>
      <c r="AI147" s="314"/>
      <c r="AJ147" s="314"/>
      <c r="AK147" s="314"/>
      <c r="AL147" s="314"/>
      <c r="AM147" s="314"/>
      <c r="AN147" s="314"/>
      <c r="AO147" s="314"/>
      <c r="AP147" s="314"/>
      <c r="AQ147" s="314"/>
      <c r="AR147" s="314"/>
      <c r="AS147" s="314"/>
      <c r="AT147" s="314"/>
      <c r="AU147" s="314"/>
      <c r="AV147" s="314"/>
      <c r="AW147" s="314"/>
      <c r="AX147" s="314"/>
      <c r="AY147" s="314"/>
      <c r="AZ147" s="314"/>
      <c r="BA147" s="314"/>
      <c r="BB147" s="314"/>
      <c r="BC147" s="314"/>
      <c r="BD147" s="314"/>
      <c r="BE147" s="314"/>
      <c r="BF147" s="314"/>
      <c r="BG147" s="314"/>
      <c r="BH147" s="314"/>
      <c r="BI147" s="314"/>
      <c r="BJ147" s="314"/>
      <c r="BK147" s="314"/>
      <c r="BL147" s="314"/>
      <c r="BM147" s="314"/>
      <c r="BN147" s="314"/>
      <c r="BO147" s="314"/>
      <c r="BP147" s="314"/>
      <c r="BQ147" s="314"/>
      <c r="BR147" s="314"/>
      <c r="BS147" s="314"/>
      <c r="BT147" s="314"/>
      <c r="BU147" s="314"/>
      <c r="BV147" s="314"/>
      <c r="BW147" s="314"/>
      <c r="BX147" s="314"/>
      <c r="BY147" s="314"/>
      <c r="BZ147" s="314"/>
      <c r="CA147" s="314"/>
      <c r="CB147" s="314"/>
      <c r="CC147" s="314"/>
      <c r="CD147" s="314"/>
      <c r="CE147" s="314"/>
      <c r="CF147" s="314"/>
      <c r="CG147" s="314"/>
      <c r="CH147" s="314"/>
      <c r="CI147" s="314"/>
      <c r="CJ147" s="314"/>
      <c r="CK147" s="314"/>
      <c r="CL147" s="314"/>
      <c r="CM147" s="314"/>
      <c r="CN147" s="314"/>
      <c r="CO147" s="314"/>
      <c r="CP147" s="314"/>
      <c r="CQ147" s="314"/>
      <c r="CR147" s="314"/>
      <c r="CS147" s="314"/>
      <c r="CT147" s="314"/>
      <c r="CU147" s="314"/>
      <c r="CV147" s="314"/>
      <c r="CW147" s="314"/>
      <c r="CX147" s="314"/>
      <c r="CY147" s="314"/>
      <c r="CZ147" s="314"/>
      <c r="DA147" s="314"/>
      <c r="DB147" s="314"/>
      <c r="DC147" s="314"/>
      <c r="DD147" s="314"/>
      <c r="DE147" s="314"/>
      <c r="DF147" s="314"/>
      <c r="DG147" s="314"/>
      <c r="DH147" s="314"/>
      <c r="DI147" s="314"/>
      <c r="DJ147" s="314"/>
      <c r="DK147" s="314"/>
      <c r="DL147" s="314"/>
      <c r="DM147" s="314"/>
      <c r="DN147" s="314"/>
      <c r="DO147" s="314"/>
      <c r="DP147" s="314"/>
      <c r="DQ147" s="314"/>
      <c r="DR147" s="314"/>
      <c r="DS147" s="314"/>
      <c r="DT147" s="314"/>
      <c r="DU147" s="314"/>
      <c r="DV147" s="314"/>
      <c r="DW147" s="314"/>
      <c r="DX147" s="314"/>
      <c r="DY147" s="314"/>
      <c r="DZ147" s="314"/>
      <c r="EA147" s="314"/>
      <c r="EB147" s="314"/>
      <c r="EC147" s="314"/>
      <c r="ED147" s="314"/>
      <c r="EE147" s="314"/>
      <c r="EF147" s="314"/>
      <c r="EG147" s="314"/>
      <c r="EH147" s="314"/>
      <c r="EI147" s="314"/>
      <c r="EJ147" s="314"/>
      <c r="EK147" s="314"/>
      <c r="EL147" s="314"/>
      <c r="EM147" s="314"/>
      <c r="EN147" s="314"/>
      <c r="EO147" s="314"/>
      <c r="EP147" s="314"/>
      <c r="EQ147" s="314"/>
      <c r="ER147" s="314"/>
      <c r="ES147" s="314"/>
      <c r="ET147" s="314"/>
      <c r="EU147" s="314"/>
      <c r="EV147" s="314"/>
      <c r="EW147" s="314"/>
      <c r="EX147" s="314"/>
      <c r="EY147" s="314"/>
      <c r="EZ147" s="314"/>
      <c r="FA147" s="314"/>
      <c r="FB147" s="314"/>
      <c r="FC147" s="314"/>
      <c r="FD147" s="314"/>
      <c r="FE147" s="314"/>
      <c r="FF147" s="314"/>
      <c r="FG147" s="314"/>
      <c r="FH147" s="314"/>
      <c r="FI147" s="314"/>
      <c r="FJ147" s="314"/>
      <c r="FK147" s="314"/>
      <c r="FL147" s="314"/>
      <c r="FM147" s="314"/>
      <c r="FN147" s="314"/>
      <c r="FO147" s="314"/>
      <c r="FP147" s="314"/>
      <c r="FQ147" s="314"/>
      <c r="FR147" s="314"/>
      <c r="FS147" s="314"/>
      <c r="FT147" s="314"/>
      <c r="FU147" s="314"/>
      <c r="FV147" s="314"/>
      <c r="FW147" s="314"/>
      <c r="FX147" s="314"/>
      <c r="FY147" s="314"/>
      <c r="FZ147" s="314"/>
      <c r="GA147" s="314"/>
      <c r="GB147" s="314"/>
      <c r="GC147" s="314"/>
      <c r="GD147" s="314"/>
      <c r="GE147" s="314"/>
      <c r="GF147" s="314"/>
      <c r="GG147" s="314"/>
      <c r="GH147" s="314"/>
      <c r="GI147" s="314"/>
      <c r="GJ147" s="314"/>
      <c r="GK147" s="314"/>
      <c r="GL147" s="314"/>
      <c r="GM147" s="314"/>
      <c r="GN147" s="314"/>
      <c r="GO147" s="314"/>
      <c r="GP147" s="314"/>
      <c r="GQ147" s="314"/>
      <c r="GR147" s="314"/>
      <c r="GS147" s="314"/>
      <c r="GT147" s="314"/>
      <c r="GU147" s="314"/>
      <c r="GV147" s="314"/>
      <c r="GW147" s="314"/>
      <c r="GX147" s="314"/>
      <c r="GY147" s="314"/>
      <c r="GZ147" s="314"/>
      <c r="HA147" s="314"/>
      <c r="HB147" s="314"/>
      <c r="HC147" s="314"/>
      <c r="HD147" s="314"/>
      <c r="HE147" s="314"/>
      <c r="HF147" s="314"/>
      <c r="HG147" s="314"/>
      <c r="HH147" s="314"/>
      <c r="HI147" s="314"/>
      <c r="HJ147" s="314"/>
      <c r="HK147" s="314"/>
      <c r="HL147" s="314"/>
      <c r="HM147" s="314"/>
      <c r="HN147" s="314"/>
      <c r="HO147" s="314"/>
      <c r="HP147" s="314"/>
    </row>
    <row r="148" spans="1:224" s="309" customFormat="1" x14ac:dyDescent="0.4">
      <c r="A148" s="314"/>
      <c r="B148" s="285"/>
      <c r="C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314"/>
      <c r="AF148" s="314"/>
      <c r="AG148" s="314"/>
      <c r="AH148" s="314"/>
      <c r="AI148" s="314"/>
      <c r="AJ148" s="314"/>
      <c r="AK148" s="314"/>
      <c r="AL148" s="314"/>
      <c r="AM148" s="314"/>
      <c r="AN148" s="314"/>
      <c r="AO148" s="314"/>
      <c r="AP148" s="314"/>
      <c r="AQ148" s="314"/>
      <c r="AR148" s="314"/>
      <c r="AS148" s="314"/>
      <c r="AT148" s="314"/>
      <c r="AU148" s="314"/>
      <c r="AV148" s="314"/>
      <c r="AW148" s="314"/>
      <c r="AX148" s="314"/>
      <c r="AY148" s="314"/>
      <c r="AZ148" s="314"/>
      <c r="BA148" s="314"/>
      <c r="BB148" s="314"/>
      <c r="BC148" s="314"/>
      <c r="BD148" s="314"/>
      <c r="BE148" s="314"/>
      <c r="BF148" s="314"/>
      <c r="BG148" s="314"/>
      <c r="BH148" s="314"/>
      <c r="BI148" s="314"/>
      <c r="BJ148" s="314"/>
      <c r="BK148" s="314"/>
      <c r="BL148" s="314"/>
      <c r="BM148" s="314"/>
      <c r="BN148" s="314"/>
      <c r="BO148" s="314"/>
      <c r="BP148" s="314"/>
      <c r="BQ148" s="314"/>
      <c r="BR148" s="314"/>
      <c r="BS148" s="314"/>
      <c r="BT148" s="314"/>
      <c r="BU148" s="314"/>
      <c r="BV148" s="314"/>
      <c r="BW148" s="314"/>
      <c r="BX148" s="314"/>
      <c r="BY148" s="314"/>
      <c r="BZ148" s="314"/>
      <c r="CA148" s="314"/>
      <c r="CB148" s="314"/>
      <c r="CC148" s="314"/>
      <c r="CD148" s="314"/>
      <c r="CE148" s="314"/>
      <c r="CF148" s="314"/>
      <c r="CG148" s="314"/>
      <c r="CH148" s="314"/>
      <c r="CI148" s="314"/>
      <c r="CJ148" s="314"/>
      <c r="CK148" s="314"/>
      <c r="CL148" s="314"/>
      <c r="CM148" s="314"/>
      <c r="CN148" s="314"/>
      <c r="CO148" s="314"/>
      <c r="CP148" s="314"/>
      <c r="CQ148" s="314"/>
      <c r="CR148" s="314"/>
      <c r="CS148" s="314"/>
      <c r="CT148" s="314"/>
      <c r="CU148" s="314"/>
      <c r="CV148" s="314"/>
      <c r="CW148" s="314"/>
      <c r="CX148" s="314"/>
      <c r="CY148" s="314"/>
      <c r="CZ148" s="314"/>
      <c r="DA148" s="314"/>
      <c r="DB148" s="314"/>
      <c r="DC148" s="314"/>
      <c r="DD148" s="314"/>
      <c r="DE148" s="314"/>
      <c r="DF148" s="314"/>
      <c r="DG148" s="314"/>
      <c r="DH148" s="314"/>
      <c r="DI148" s="314"/>
      <c r="DJ148" s="314"/>
      <c r="DK148" s="314"/>
      <c r="DL148" s="314"/>
      <c r="DM148" s="314"/>
      <c r="DN148" s="314"/>
      <c r="DO148" s="314"/>
      <c r="DP148" s="314"/>
      <c r="DQ148" s="314"/>
      <c r="DR148" s="314"/>
      <c r="DS148" s="314"/>
      <c r="DT148" s="314"/>
      <c r="DU148" s="314"/>
      <c r="DV148" s="314"/>
      <c r="DW148" s="314"/>
      <c r="DX148" s="314"/>
      <c r="DY148" s="314"/>
      <c r="DZ148" s="314"/>
      <c r="EA148" s="314"/>
      <c r="EB148" s="314"/>
      <c r="EC148" s="314"/>
      <c r="ED148" s="314"/>
      <c r="EE148" s="314"/>
      <c r="EF148" s="314"/>
      <c r="EG148" s="314"/>
      <c r="EH148" s="314"/>
      <c r="EI148" s="314"/>
      <c r="EJ148" s="314"/>
      <c r="EK148" s="314"/>
      <c r="EL148" s="314"/>
      <c r="EM148" s="314"/>
      <c r="EN148" s="314"/>
      <c r="EO148" s="314"/>
      <c r="EP148" s="314"/>
      <c r="EQ148" s="314"/>
      <c r="ER148" s="314"/>
      <c r="ES148" s="314"/>
      <c r="ET148" s="314"/>
      <c r="EU148" s="314"/>
      <c r="EV148" s="314"/>
      <c r="EW148" s="314"/>
      <c r="EX148" s="314"/>
      <c r="EY148" s="314"/>
      <c r="EZ148" s="314"/>
      <c r="FA148" s="314"/>
      <c r="FB148" s="314"/>
      <c r="FC148" s="314"/>
      <c r="FD148" s="314"/>
      <c r="FE148" s="314"/>
      <c r="FF148" s="314"/>
      <c r="FG148" s="314"/>
      <c r="FH148" s="314"/>
      <c r="FI148" s="314"/>
      <c r="FJ148" s="314"/>
      <c r="FK148" s="314"/>
      <c r="FL148" s="314"/>
      <c r="FM148" s="314"/>
      <c r="FN148" s="314"/>
      <c r="FO148" s="314"/>
      <c r="FP148" s="314"/>
      <c r="FQ148" s="314"/>
      <c r="FR148" s="314"/>
      <c r="FS148" s="314"/>
      <c r="FT148" s="314"/>
      <c r="FU148" s="314"/>
      <c r="FV148" s="314"/>
      <c r="FW148" s="314"/>
      <c r="FX148" s="314"/>
      <c r="FY148" s="314"/>
      <c r="FZ148" s="314"/>
      <c r="GA148" s="314"/>
      <c r="GB148" s="314"/>
      <c r="GC148" s="314"/>
      <c r="GD148" s="314"/>
      <c r="GE148" s="314"/>
      <c r="GF148" s="314"/>
      <c r="GG148" s="314"/>
      <c r="GH148" s="314"/>
      <c r="GI148" s="314"/>
      <c r="GJ148" s="314"/>
      <c r="GK148" s="314"/>
      <c r="GL148" s="314"/>
      <c r="GM148" s="314"/>
      <c r="GN148" s="314"/>
      <c r="GO148" s="314"/>
      <c r="GP148" s="314"/>
      <c r="GQ148" s="314"/>
      <c r="GR148" s="314"/>
      <c r="GS148" s="314"/>
      <c r="GT148" s="314"/>
      <c r="GU148" s="314"/>
      <c r="GV148" s="314"/>
      <c r="GW148" s="314"/>
      <c r="GX148" s="314"/>
      <c r="GY148" s="314"/>
      <c r="GZ148" s="314"/>
      <c r="HA148" s="314"/>
      <c r="HB148" s="314"/>
      <c r="HC148" s="314"/>
      <c r="HD148" s="314"/>
      <c r="HE148" s="314"/>
      <c r="HF148" s="314"/>
      <c r="HG148" s="314"/>
      <c r="HH148" s="314"/>
      <c r="HI148" s="314"/>
      <c r="HJ148" s="314"/>
      <c r="HK148" s="314"/>
      <c r="HL148" s="314"/>
      <c r="HM148" s="314"/>
      <c r="HN148" s="314"/>
      <c r="HO148" s="314"/>
      <c r="HP148" s="314"/>
    </row>
    <row r="149" spans="1:224" s="309" customFormat="1" x14ac:dyDescent="0.4">
      <c r="A149" s="314"/>
      <c r="B149" s="285"/>
      <c r="C149" s="314"/>
      <c r="F149" s="314"/>
      <c r="G149" s="314"/>
      <c r="H149" s="314"/>
      <c r="I149" s="314"/>
      <c r="J149" s="314"/>
      <c r="K149" s="314"/>
      <c r="L149" s="314"/>
      <c r="M149" s="314"/>
      <c r="N149" s="314"/>
      <c r="O149" s="314"/>
      <c r="P149" s="314"/>
      <c r="Q149" s="314"/>
      <c r="R149" s="314"/>
      <c r="S149" s="314"/>
      <c r="T149" s="314"/>
      <c r="U149" s="314"/>
      <c r="V149" s="314"/>
      <c r="W149" s="314"/>
      <c r="X149" s="314"/>
      <c r="Y149" s="314"/>
      <c r="Z149" s="314"/>
      <c r="AA149" s="314"/>
      <c r="AB149" s="314"/>
      <c r="AC149" s="314"/>
      <c r="AD149" s="314"/>
      <c r="AE149" s="314"/>
      <c r="AF149" s="314"/>
      <c r="AG149" s="314"/>
      <c r="AH149" s="314"/>
      <c r="AI149" s="314"/>
      <c r="AJ149" s="314"/>
      <c r="AK149" s="314"/>
      <c r="AL149" s="314"/>
      <c r="AM149" s="314"/>
      <c r="AN149" s="314"/>
      <c r="AO149" s="314"/>
      <c r="AP149" s="314"/>
      <c r="AQ149" s="314"/>
      <c r="AR149" s="314"/>
      <c r="AS149" s="314"/>
      <c r="AT149" s="314"/>
      <c r="AU149" s="314"/>
      <c r="AV149" s="314"/>
      <c r="AW149" s="314"/>
      <c r="AX149" s="314"/>
      <c r="AY149" s="314"/>
      <c r="AZ149" s="314"/>
      <c r="BA149" s="314"/>
      <c r="BB149" s="314"/>
      <c r="BC149" s="314"/>
      <c r="BD149" s="314"/>
      <c r="BE149" s="314"/>
      <c r="BF149" s="314"/>
      <c r="BG149" s="314"/>
      <c r="BH149" s="314"/>
      <c r="BI149" s="314"/>
      <c r="BJ149" s="314"/>
      <c r="BK149" s="314"/>
      <c r="BL149" s="314"/>
      <c r="BM149" s="314"/>
      <c r="BN149" s="314"/>
      <c r="BO149" s="314"/>
      <c r="BP149" s="314"/>
      <c r="BQ149" s="314"/>
      <c r="BR149" s="314"/>
      <c r="BS149" s="314"/>
      <c r="BT149" s="314"/>
      <c r="BU149" s="314"/>
      <c r="BV149" s="314"/>
      <c r="BW149" s="314"/>
      <c r="BX149" s="314"/>
      <c r="BY149" s="314"/>
      <c r="BZ149" s="314"/>
      <c r="CA149" s="314"/>
      <c r="CB149" s="314"/>
      <c r="CC149" s="314"/>
      <c r="CD149" s="314"/>
      <c r="CE149" s="314"/>
      <c r="CF149" s="314"/>
      <c r="CG149" s="314"/>
      <c r="CH149" s="314"/>
      <c r="CI149" s="314"/>
      <c r="CJ149" s="314"/>
      <c r="CK149" s="314"/>
      <c r="CL149" s="314"/>
      <c r="CM149" s="314"/>
      <c r="CN149" s="314"/>
      <c r="CO149" s="314"/>
      <c r="CP149" s="314"/>
      <c r="CQ149" s="314"/>
      <c r="CR149" s="314"/>
      <c r="CS149" s="314"/>
      <c r="CT149" s="314"/>
      <c r="CU149" s="314"/>
      <c r="CV149" s="314"/>
      <c r="CW149" s="314"/>
      <c r="CX149" s="314"/>
      <c r="CY149" s="314"/>
      <c r="CZ149" s="314"/>
      <c r="DA149" s="314"/>
      <c r="DB149" s="314"/>
      <c r="DC149" s="314"/>
      <c r="DD149" s="314"/>
      <c r="DE149" s="314"/>
      <c r="DF149" s="314"/>
      <c r="DG149" s="314"/>
      <c r="DH149" s="314"/>
      <c r="DI149" s="314"/>
      <c r="DJ149" s="314"/>
      <c r="DK149" s="314"/>
      <c r="DL149" s="314"/>
      <c r="DM149" s="314"/>
      <c r="DN149" s="314"/>
      <c r="DO149" s="314"/>
      <c r="DP149" s="314"/>
      <c r="DQ149" s="314"/>
      <c r="DR149" s="314"/>
      <c r="DS149" s="314"/>
      <c r="DT149" s="314"/>
      <c r="DU149" s="314"/>
      <c r="DV149" s="314"/>
      <c r="DW149" s="314"/>
      <c r="DX149" s="314"/>
      <c r="DY149" s="314"/>
      <c r="DZ149" s="314"/>
      <c r="EA149" s="314"/>
      <c r="EB149" s="314"/>
      <c r="EC149" s="314"/>
      <c r="ED149" s="314"/>
      <c r="EE149" s="314"/>
      <c r="EF149" s="314"/>
      <c r="EG149" s="314"/>
      <c r="EH149" s="314"/>
      <c r="EI149" s="314"/>
      <c r="EJ149" s="314"/>
      <c r="EK149" s="314"/>
      <c r="EL149" s="314"/>
      <c r="EM149" s="314"/>
      <c r="EN149" s="314"/>
      <c r="EO149" s="314"/>
      <c r="EP149" s="314"/>
      <c r="EQ149" s="314"/>
      <c r="ER149" s="314"/>
      <c r="ES149" s="314"/>
      <c r="ET149" s="314"/>
      <c r="EU149" s="314"/>
      <c r="EV149" s="314"/>
      <c r="EW149" s="314"/>
      <c r="EX149" s="314"/>
      <c r="EY149" s="314"/>
      <c r="EZ149" s="314"/>
      <c r="FA149" s="314"/>
      <c r="FB149" s="314"/>
      <c r="FC149" s="314"/>
      <c r="FD149" s="314"/>
      <c r="FE149" s="314"/>
      <c r="FF149" s="314"/>
      <c r="FG149" s="314"/>
      <c r="FH149" s="314"/>
      <c r="FI149" s="314"/>
      <c r="FJ149" s="314"/>
      <c r="FK149" s="314"/>
      <c r="FL149" s="314"/>
      <c r="FM149" s="314"/>
      <c r="FN149" s="314"/>
      <c r="FO149" s="314"/>
      <c r="FP149" s="314"/>
      <c r="FQ149" s="314"/>
      <c r="FR149" s="314"/>
      <c r="FS149" s="314"/>
      <c r="FT149" s="314"/>
      <c r="FU149" s="314"/>
      <c r="FV149" s="314"/>
      <c r="FW149" s="314"/>
      <c r="FX149" s="314"/>
      <c r="FY149" s="314"/>
      <c r="FZ149" s="314"/>
      <c r="GA149" s="314"/>
      <c r="GB149" s="314"/>
      <c r="GC149" s="314"/>
      <c r="GD149" s="314"/>
      <c r="GE149" s="314"/>
      <c r="GF149" s="314"/>
      <c r="GG149" s="314"/>
      <c r="GH149" s="314"/>
      <c r="GI149" s="314"/>
      <c r="GJ149" s="314"/>
      <c r="GK149" s="314"/>
      <c r="GL149" s="314"/>
      <c r="GM149" s="314"/>
      <c r="GN149" s="314"/>
      <c r="GO149" s="314"/>
      <c r="GP149" s="314"/>
      <c r="GQ149" s="314"/>
      <c r="GR149" s="314"/>
      <c r="GS149" s="314"/>
      <c r="GT149" s="314"/>
      <c r="GU149" s="314"/>
      <c r="GV149" s="314"/>
      <c r="GW149" s="314"/>
      <c r="GX149" s="314"/>
      <c r="GY149" s="314"/>
      <c r="GZ149" s="314"/>
      <c r="HA149" s="314"/>
      <c r="HB149" s="314"/>
      <c r="HC149" s="314"/>
      <c r="HD149" s="314"/>
      <c r="HE149" s="314"/>
      <c r="HF149" s="314"/>
      <c r="HG149" s="314"/>
      <c r="HH149" s="314"/>
      <c r="HI149" s="314"/>
      <c r="HJ149" s="314"/>
      <c r="HK149" s="314"/>
      <c r="HL149" s="314"/>
      <c r="HM149" s="314"/>
      <c r="HN149" s="314"/>
      <c r="HO149" s="314"/>
      <c r="HP149" s="314"/>
    </row>
  </sheetData>
  <mergeCells count="4">
    <mergeCell ref="B134:C134"/>
    <mergeCell ref="G4:M5"/>
    <mergeCell ref="G6:M12"/>
    <mergeCell ref="G14:M21"/>
  </mergeCells>
  <pageMargins left="0" right="0" top="0" bottom="0" header="0" footer="0"/>
  <pageSetup scale="67"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'2531'!B2</f>
        <v>50</v>
      </c>
      <c r="W2" s="429" t="s">
        <v>4</v>
      </c>
      <c r="X2" s="430"/>
      <c r="Y2" s="431"/>
      <c r="Z2" s="431"/>
      <c r="AA2" s="431"/>
      <c r="AB2" s="431"/>
      <c r="AC2" s="431"/>
      <c r="AD2" s="9"/>
    </row>
    <row r="3" spans="1:30" ht="20.399999999999999" x14ac:dyDescent="0.35">
      <c r="B3" s="10" t="str">
        <f>"Revenue Estimate Worksheet for "&amp;B124</f>
        <v>Revenue Estimate Worksheet for Potentials Charter School</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'2531'!G7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40" t="s">
        <v>26</v>
      </c>
      <c r="W10" s="440"/>
      <c r="X10" s="441">
        <f>IF('2531'!K$84=1,'2531'!G10,0)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1" t="s">
        <v>28</v>
      </c>
      <c r="W11" s="451"/>
      <c r="X11" s="441">
        <f>IF('2531'!K$84=1,'2531'!G11,0)</f>
        <v>0</v>
      </c>
      <c r="Y11" s="441"/>
      <c r="Z11" s="452">
        <v>1</v>
      </c>
      <c r="AA11" s="452"/>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1" t="s">
        <v>31</v>
      </c>
      <c r="W12" s="451"/>
      <c r="X12" s="441">
        <f>IF('2531'!K$84=1,'2531'!G12,0)</f>
        <v>0</v>
      </c>
      <c r="Y12" s="441"/>
      <c r="Z12" s="452">
        <v>1</v>
      </c>
      <c r="AA12" s="452"/>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1" t="s">
        <v>33</v>
      </c>
      <c r="W13" s="451"/>
      <c r="X13" s="441">
        <f>IF('2531'!K$84=1,'2531'!G13,0)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IF('2531'!K$84=1,'2531'!G14,0)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IF('2531'!K$84=1,'2531'!G15,0)</f>
        <v>0</v>
      </c>
      <c r="Y15" s="441"/>
      <c r="Z15" s="452">
        <v>1</v>
      </c>
      <c r="AA15" s="452"/>
      <c r="AB15" s="55">
        <f t="shared" si="0"/>
        <v>0</v>
      </c>
      <c r="AC15" s="59">
        <f t="shared" si="1"/>
        <v>0</v>
      </c>
      <c r="AD15" s="9"/>
    </row>
    <row r="16" spans="1:30" ht="16.2" x14ac:dyDescent="0.35">
      <c r="A16" s="1" t="s">
        <v>40</v>
      </c>
      <c r="B16" s="14" t="s">
        <v>41</v>
      </c>
      <c r="C16" s="14"/>
      <c r="D16" s="14">
        <v>2.5</v>
      </c>
      <c r="E16" s="14">
        <v>0</v>
      </c>
      <c r="F16" s="14">
        <v>0</v>
      </c>
      <c r="G16" s="47">
        <f t="shared" si="2"/>
        <v>5</v>
      </c>
      <c r="H16" s="48"/>
      <c r="I16" s="57">
        <v>3.548</v>
      </c>
      <c r="J16" s="57"/>
      <c r="K16" s="50">
        <f t="shared" si="3"/>
        <v>17.739999999999998</v>
      </c>
      <c r="L16" s="323">
        <f t="shared" si="4"/>
        <v>73597.784194199994</v>
      </c>
      <c r="N16" s="52">
        <v>5101</v>
      </c>
      <c r="O16" s="1">
        <v>254</v>
      </c>
      <c r="Q16" s="54"/>
      <c r="V16" s="451" t="s">
        <v>41</v>
      </c>
      <c r="W16" s="451"/>
      <c r="X16" s="441">
        <f>IF('2531'!K$84=1,'2531'!G16,0)</f>
        <v>5</v>
      </c>
      <c r="Y16" s="441"/>
      <c r="Z16" s="452">
        <v>1</v>
      </c>
      <c r="AA16" s="452"/>
      <c r="AB16" s="55">
        <f t="shared" si="0"/>
        <v>5</v>
      </c>
      <c r="AC16" s="56">
        <f t="shared" si="1"/>
        <v>20743</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IF('2531'!K$84=1,'2531'!G17,0)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IF('2531'!K$84=1,'2531'!G18,0)</f>
        <v>0</v>
      </c>
      <c r="Y18" s="441"/>
      <c r="Z18" s="452">
        <v>1</v>
      </c>
      <c r="AA18" s="452"/>
      <c r="AB18" s="55">
        <f t="shared" si="0"/>
        <v>0</v>
      </c>
      <c r="AC18" s="56">
        <f t="shared" si="1"/>
        <v>0</v>
      </c>
      <c r="AD18" s="9"/>
    </row>
    <row r="19" spans="1:30" ht="15" customHeight="1" x14ac:dyDescent="0.35">
      <c r="A19" s="1" t="s">
        <v>46</v>
      </c>
      <c r="B19" s="14" t="s">
        <v>47</v>
      </c>
      <c r="C19" s="14"/>
      <c r="D19" s="14">
        <v>5.5</v>
      </c>
      <c r="E19" s="14">
        <v>0</v>
      </c>
      <c r="F19" s="14">
        <v>0</v>
      </c>
      <c r="G19" s="47">
        <f t="shared" si="2"/>
        <v>11</v>
      </c>
      <c r="H19" s="48"/>
      <c r="I19" s="57">
        <v>5.1040000000000001</v>
      </c>
      <c r="J19" s="57"/>
      <c r="K19" s="50">
        <f t="shared" si="3"/>
        <v>56.143999999999998</v>
      </c>
      <c r="L19" s="323">
        <f t="shared" si="4"/>
        <v>232924.12603151996</v>
      </c>
      <c r="N19" s="52">
        <v>5101</v>
      </c>
      <c r="O19" s="1">
        <v>255</v>
      </c>
      <c r="Q19" s="54"/>
      <c r="V19" s="451" t="s">
        <v>47</v>
      </c>
      <c r="W19" s="451"/>
      <c r="X19" s="441">
        <f>IF('2531'!K$84=1,'2531'!G19,0)</f>
        <v>11</v>
      </c>
      <c r="Y19" s="441"/>
      <c r="Z19" s="452">
        <v>1</v>
      </c>
      <c r="AA19" s="452"/>
      <c r="AB19" s="55">
        <f t="shared" si="0"/>
        <v>11</v>
      </c>
      <c r="AC19" s="56">
        <f t="shared" si="1"/>
        <v>45636</v>
      </c>
      <c r="AD19" s="9"/>
    </row>
    <row r="20" spans="1:30" ht="15" customHeight="1" x14ac:dyDescent="0.35">
      <c r="A20" s="1" t="s">
        <v>48</v>
      </c>
      <c r="B20" s="14" t="s">
        <v>49</v>
      </c>
      <c r="C20" s="14"/>
      <c r="D20" s="14">
        <v>3</v>
      </c>
      <c r="E20" s="14">
        <v>0</v>
      </c>
      <c r="F20" s="14">
        <v>0</v>
      </c>
      <c r="G20" s="47">
        <f t="shared" si="2"/>
        <v>6</v>
      </c>
      <c r="H20" s="48"/>
      <c r="I20" s="57">
        <f>I19</f>
        <v>5.1040000000000001</v>
      </c>
      <c r="J20" s="57"/>
      <c r="K20" s="50">
        <f t="shared" si="3"/>
        <v>30.623999999999999</v>
      </c>
      <c r="L20" s="323">
        <f t="shared" si="4"/>
        <v>127049.52328991999</v>
      </c>
      <c r="N20" s="52">
        <v>5102</v>
      </c>
      <c r="O20" s="54">
        <v>255</v>
      </c>
      <c r="Q20" s="54"/>
      <c r="V20" s="451" t="s">
        <v>49</v>
      </c>
      <c r="W20" s="451"/>
      <c r="X20" s="441">
        <f>IF('2531'!K$84=1,'2531'!G20,0)</f>
        <v>6</v>
      </c>
      <c r="Y20" s="441"/>
      <c r="Z20" s="452">
        <v>1</v>
      </c>
      <c r="AA20" s="452"/>
      <c r="AB20" s="55">
        <f t="shared" si="0"/>
        <v>6</v>
      </c>
      <c r="AC20" s="56">
        <f t="shared" si="1"/>
        <v>24892</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IF('2531'!K$84=1,'2531'!G21,0)</f>
        <v>0</v>
      </c>
      <c r="Y21" s="441"/>
      <c r="Z21" s="452">
        <v>1</v>
      </c>
      <c r="AA21" s="452"/>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1" t="s">
        <v>53</v>
      </c>
      <c r="W22" s="451"/>
      <c r="X22" s="441">
        <f>IF('2531'!K$84=1,'2531'!G22,0)</f>
        <v>0</v>
      </c>
      <c r="Y22" s="441"/>
      <c r="Z22" s="452">
        <v>1</v>
      </c>
      <c r="AA22" s="452"/>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1" t="s">
        <v>55</v>
      </c>
      <c r="W23" s="451"/>
      <c r="X23" s="441">
        <f>IF('2531'!K$84=1,'2531'!G23,0)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IF('2531'!K$84=1,'2531'!G24,0)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IF('2531'!K$84=1,'2531'!G25,0)</f>
        <v>0</v>
      </c>
      <c r="Y25" s="441"/>
      <c r="Z25" s="452">
        <v>1</v>
      </c>
      <c r="AA25" s="452"/>
      <c r="AB25" s="55">
        <f t="shared" si="0"/>
        <v>0</v>
      </c>
      <c r="AC25" s="56">
        <f t="shared" si="1"/>
        <v>0</v>
      </c>
      <c r="AD25" s="9"/>
    </row>
    <row r="26" spans="1:30" ht="20.25" customHeight="1" thickBot="1" x14ac:dyDescent="0.35">
      <c r="B26" s="60" t="s">
        <v>60</v>
      </c>
      <c r="C26" s="60"/>
      <c r="D26" s="61">
        <f t="shared" ref="D26:E26" si="5">SUM(D10:D25)</f>
        <v>11</v>
      </c>
      <c r="E26" s="61">
        <f t="shared" si="5"/>
        <v>0</v>
      </c>
      <c r="F26" s="61"/>
      <c r="G26" s="61">
        <f>SUM(G10:G25)</f>
        <v>22</v>
      </c>
      <c r="H26" s="62"/>
      <c r="I26" s="62"/>
      <c r="J26" s="63"/>
      <c r="K26" s="64">
        <f>SUM(K10:K25)</f>
        <v>104.508</v>
      </c>
      <c r="L26" s="321">
        <f>SUM(L10:L25)</f>
        <v>433571.43351563998</v>
      </c>
      <c r="N26" s="54"/>
      <c r="O26" s="65"/>
      <c r="P26" s="54"/>
      <c r="Q26" s="54"/>
      <c r="V26" s="453" t="s">
        <v>60</v>
      </c>
      <c r="W26" s="453"/>
      <c r="X26" s="454">
        <f>SUM(X10:X25)</f>
        <v>22</v>
      </c>
      <c r="Y26" s="454"/>
      <c r="Z26" s="455"/>
      <c r="AA26" s="456"/>
      <c r="AB26" s="66">
        <f>SUM(AB10:AB25)</f>
        <v>22</v>
      </c>
      <c r="AC26" s="67">
        <f>SUM(AC10:AC25)</f>
        <v>91271</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0</v>
      </c>
      <c r="E31" s="14">
        <v>0</v>
      </c>
      <c r="F31" s="85">
        <v>0</v>
      </c>
      <c r="G31" s="47">
        <f t="shared" si="6"/>
        <v>0</v>
      </c>
      <c r="H31" s="76"/>
      <c r="I31" s="86" t="s">
        <v>72</v>
      </c>
      <c r="J31" s="52">
        <v>251</v>
      </c>
      <c r="K31" s="78">
        <v>1173</v>
      </c>
      <c r="L31" s="323">
        <f t="shared" si="8"/>
        <v>0</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0</v>
      </c>
      <c r="E37" s="61">
        <f t="shared" si="10"/>
        <v>0</v>
      </c>
      <c r="F37" s="61"/>
      <c r="G37" s="61">
        <f>SUM(G28:G36)</f>
        <v>0</v>
      </c>
      <c r="H37" s="62"/>
      <c r="I37" s="14" t="s">
        <v>80</v>
      </c>
      <c r="J37" s="14"/>
      <c r="K37" s="14"/>
      <c r="L37" s="323">
        <f>SUM(L28:L36)</f>
        <v>0</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4158</v>
      </c>
      <c r="N40" s="98"/>
      <c r="O40" s="98"/>
      <c r="P40" s="98"/>
      <c r="Q40" s="98"/>
      <c r="V40" s="471" t="s">
        <v>84</v>
      </c>
      <c r="W40" s="471"/>
      <c r="X40" s="472">
        <f>+G40</f>
        <v>182954.62</v>
      </c>
      <c r="Y40" s="472"/>
      <c r="Z40" s="472"/>
      <c r="AA40" s="472"/>
      <c r="AB40" s="56">
        <f>ROUND(X39/X40,0)</f>
        <v>189</v>
      </c>
      <c r="AC40" s="56">
        <f>ROUND(AB40*$X$26,0)</f>
        <v>4158</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437729.43351563998</v>
      </c>
      <c r="O44" s="1"/>
      <c r="V44" s="482" t="s">
        <v>88</v>
      </c>
      <c r="W44" s="482"/>
      <c r="X44" s="482"/>
      <c r="Y44" s="482"/>
      <c r="Z44" s="482"/>
      <c r="AA44" s="482"/>
      <c r="AB44" s="482"/>
      <c r="AC44" s="105">
        <f>SUM(AC26,AC37,AC40)</f>
        <v>95429</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73.884</v>
      </c>
      <c r="D47" s="116"/>
      <c r="E47" s="116"/>
      <c r="F47" s="116"/>
      <c r="G47" s="117">
        <f>K7</f>
        <v>1.0289999999999999</v>
      </c>
      <c r="H47" s="117"/>
      <c r="I47" s="118">
        <v>1317.85</v>
      </c>
      <c r="J47" s="119" t="s">
        <v>95</v>
      </c>
      <c r="K47" s="120">
        <f>ROUND(C47*G47*I47,0)</f>
        <v>100192</v>
      </c>
      <c r="L47" s="337"/>
      <c r="O47" s="1"/>
      <c r="V47" s="101" t="s">
        <v>94</v>
      </c>
      <c r="W47" s="121">
        <f>AB10+AB11+AB16+AB19+AB22</f>
        <v>16</v>
      </c>
      <c r="X47" s="475">
        <f>AB7</f>
        <v>1.0289999999999999</v>
      </c>
      <c r="Y47" s="475"/>
      <c r="Z47" s="122">
        <f>+I47</f>
        <v>1317.85</v>
      </c>
      <c r="AA47" s="123" t="s">
        <v>95</v>
      </c>
      <c r="AB47" s="124">
        <f>ROUND(W47*X47*Z47,0)</f>
        <v>21697</v>
      </c>
      <c r="AC47" s="125"/>
      <c r="AD47" s="9"/>
    </row>
    <row r="48" spans="1:30" ht="18" customHeight="1" x14ac:dyDescent="0.3">
      <c r="B48" s="126" t="s">
        <v>72</v>
      </c>
      <c r="C48" s="116">
        <f>K12+K13+K17+K20+K23</f>
        <v>30.623999999999999</v>
      </c>
      <c r="D48" s="116"/>
      <c r="E48" s="116"/>
      <c r="F48" s="116"/>
      <c r="G48" s="117">
        <f>K7</f>
        <v>1.0289999999999999</v>
      </c>
      <c r="H48" s="117"/>
      <c r="I48" s="118">
        <v>898.92</v>
      </c>
      <c r="J48" s="119" t="s">
        <v>95</v>
      </c>
      <c r="K48" s="120">
        <f>ROUND(C48*G48*I48,0)</f>
        <v>28327</v>
      </c>
      <c r="L48" s="338"/>
      <c r="O48" s="1"/>
      <c r="V48" s="127" t="s">
        <v>72</v>
      </c>
      <c r="W48" s="121">
        <f>AB12+AB13+AB17+AB20+AB23</f>
        <v>6</v>
      </c>
      <c r="X48" s="475">
        <f>AB7</f>
        <v>1.0289999999999999</v>
      </c>
      <c r="Y48" s="475"/>
      <c r="Z48" s="122">
        <f>+I48</f>
        <v>898.92</v>
      </c>
      <c r="AA48" s="123" t="s">
        <v>95</v>
      </c>
      <c r="AB48" s="124">
        <f>ROUND(W48*X48*Z48,0)</f>
        <v>5550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104.508</v>
      </c>
      <c r="D50" s="138"/>
      <c r="E50" s="139"/>
      <c r="F50" s="139"/>
      <c r="G50" s="140" t="s">
        <v>97</v>
      </c>
      <c r="H50" s="140"/>
      <c r="I50" s="140"/>
      <c r="J50" s="140"/>
      <c r="K50" s="140"/>
      <c r="L50" s="323">
        <f>IF(B2=75,0,K49+K48+K47)</f>
        <v>128519</v>
      </c>
      <c r="N50" s="3"/>
      <c r="O50" s="1"/>
      <c r="V50" s="141" t="s">
        <v>96</v>
      </c>
      <c r="W50" s="142">
        <f>SUM(W47:W49)</f>
        <v>22</v>
      </c>
      <c r="X50" s="476" t="s">
        <v>97</v>
      </c>
      <c r="Y50" s="477"/>
      <c r="Z50" s="477"/>
      <c r="AA50" s="477"/>
      <c r="AB50" s="477"/>
      <c r="AC50" s="56">
        <f>IF(V2=75,0,AB49+AB48+AB47)</f>
        <v>27247</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104.508</v>
      </c>
      <c r="H53" s="57" t="s">
        <v>101</v>
      </c>
      <c r="I53" s="57"/>
      <c r="J53" s="147">
        <v>200815.52</v>
      </c>
      <c r="K53" s="147"/>
      <c r="L53" s="340"/>
      <c r="N53" s="3"/>
      <c r="O53" s="1"/>
      <c r="V53" s="485" t="s">
        <v>100</v>
      </c>
      <c r="W53" s="485"/>
      <c r="X53" s="148">
        <f>AB26</f>
        <v>22</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5.1999999999999995E-4</v>
      </c>
      <c r="L54" s="328"/>
      <c r="N54" s="65"/>
      <c r="O54" s="1"/>
      <c r="V54" s="485" t="s">
        <v>102</v>
      </c>
      <c r="W54" s="485"/>
      <c r="X54" s="485"/>
      <c r="Y54" s="485"/>
      <c r="Z54" s="485"/>
      <c r="AA54" s="485"/>
      <c r="AB54" s="488">
        <f>ROUND(X53/AA53,6)</f>
        <v>1.1E-4</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22</v>
      </c>
      <c r="H56" s="57" t="s">
        <v>105</v>
      </c>
      <c r="I56" s="57"/>
      <c r="J56" s="147">
        <f>+G40</f>
        <v>182954.62</v>
      </c>
      <c r="K56" s="147"/>
      <c r="L56" s="340"/>
      <c r="O56" s="1"/>
      <c r="V56" s="485" t="s">
        <v>104</v>
      </c>
      <c r="W56" s="485"/>
      <c r="X56" s="151">
        <f>X26</f>
        <v>22</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1.2E-4</v>
      </c>
      <c r="L57" s="328"/>
      <c r="O57" s="1"/>
      <c r="V57" s="485" t="s">
        <v>106</v>
      </c>
      <c r="W57" s="485"/>
      <c r="X57" s="485"/>
      <c r="Y57" s="485"/>
      <c r="Z57" s="485"/>
      <c r="AA57" s="485"/>
      <c r="AB57" s="488">
        <f>ROUND(X56/AA56,6)</f>
        <v>1.2E-4</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1.1E-4</v>
      </c>
      <c r="AC58" s="56">
        <f>ROUND(Y58*AB58,0)</f>
        <v>466</v>
      </c>
      <c r="AD58" s="9"/>
    </row>
    <row r="59" spans="2:30" x14ac:dyDescent="0.3">
      <c r="B59" s="60" t="s">
        <v>108</v>
      </c>
      <c r="C59" s="60"/>
      <c r="D59" s="60"/>
      <c r="E59" s="60"/>
      <c r="F59" s="60"/>
      <c r="G59" s="60"/>
      <c r="H59" s="155" t="s">
        <v>20</v>
      </c>
      <c r="I59" s="120">
        <v>4235563</v>
      </c>
      <c r="J59" s="156" t="s">
        <v>109</v>
      </c>
      <c r="K59" s="157">
        <f>K54</f>
        <v>5.1999999999999995E-4</v>
      </c>
      <c r="L59" s="323">
        <f>SUM(I59*K59)</f>
        <v>2202.4927599999996</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1.1E-4</v>
      </c>
      <c r="AC66" s="56">
        <f>ROUND(Y66*AB66,0)</f>
        <v>11856</v>
      </c>
      <c r="AD66" s="9"/>
    </row>
    <row r="67" spans="1:30" ht="20.25" customHeight="1" x14ac:dyDescent="0.3">
      <c r="B67" s="14" t="s">
        <v>117</v>
      </c>
      <c r="C67" s="14"/>
      <c r="D67" s="14"/>
      <c r="E67" s="14"/>
      <c r="F67" s="14"/>
      <c r="H67" s="155" t="s">
        <v>22</v>
      </c>
      <c r="I67" s="120">
        <v>107785963</v>
      </c>
      <c r="J67" s="156" t="s">
        <v>109</v>
      </c>
      <c r="K67" s="157">
        <f>K54</f>
        <v>5.1999999999999995E-4</v>
      </c>
      <c r="L67" s="323">
        <f>SUM(I67*K67)</f>
        <v>56048.700759999992</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1.2E-4</v>
      </c>
      <c r="AC68" s="56">
        <f>ROUND(Y68*AB68,0)</f>
        <v>0</v>
      </c>
      <c r="AD68" s="9"/>
    </row>
    <row r="69" spans="1:30" ht="15" customHeight="1" x14ac:dyDescent="0.3">
      <c r="B69" s="161" t="s">
        <v>119</v>
      </c>
      <c r="C69" s="14"/>
      <c r="D69" s="14"/>
      <c r="E69" s="14"/>
      <c r="F69" s="14"/>
      <c r="H69" s="155" t="s">
        <v>21</v>
      </c>
      <c r="I69" s="120">
        <v>0</v>
      </c>
      <c r="J69" s="156" t="s">
        <v>109</v>
      </c>
      <c r="K69" s="157">
        <f>K57</f>
        <v>1.2E-4</v>
      </c>
      <c r="L69" s="323">
        <f t="shared" ref="L69:L72" si="11">SUM(I69*K69)</f>
        <v>0</v>
      </c>
      <c r="O69" s="1"/>
      <c r="V69" s="479" t="s">
        <v>120</v>
      </c>
      <c r="W69" s="479"/>
      <c r="X69" s="479"/>
      <c r="Y69" s="496">
        <f>+I70</f>
        <v>-4207636</v>
      </c>
      <c r="Z69" s="496"/>
      <c r="AA69" s="153" t="s">
        <v>109</v>
      </c>
      <c r="AB69" s="154">
        <f>AB54</f>
        <v>1.1E-4</v>
      </c>
      <c r="AC69" s="56">
        <f>ROUND(Y69*AB69,0)</f>
        <v>-463</v>
      </c>
      <c r="AD69" s="9"/>
    </row>
    <row r="70" spans="1:30" ht="20.25" customHeight="1" x14ac:dyDescent="0.3">
      <c r="B70" s="14" t="s">
        <v>120</v>
      </c>
      <c r="C70" s="14"/>
      <c r="D70" s="14"/>
      <c r="E70" s="14"/>
      <c r="F70" s="14"/>
      <c r="H70" s="155" t="s">
        <v>20</v>
      </c>
      <c r="I70" s="120">
        <v>-4207636</v>
      </c>
      <c r="J70" s="156" t="s">
        <v>109</v>
      </c>
      <c r="K70" s="157">
        <f>K54</f>
        <v>5.1999999999999995E-4</v>
      </c>
      <c r="L70" s="323">
        <f t="shared" si="11"/>
        <v>-2187.9707199999998</v>
      </c>
      <c r="O70" s="1"/>
      <c r="V70" s="479" t="s">
        <v>121</v>
      </c>
      <c r="W70" s="479"/>
      <c r="X70" s="479"/>
      <c r="Y70" s="493">
        <f>+I71</f>
        <v>1882126</v>
      </c>
      <c r="Z70" s="493"/>
      <c r="AA70" s="153" t="s">
        <v>109</v>
      </c>
      <c r="AB70" s="154">
        <f>AB54</f>
        <v>1.1E-4</v>
      </c>
      <c r="AC70" s="56">
        <f>ROUND(Y70*AB70,0)</f>
        <v>207</v>
      </c>
      <c r="AD70" s="9"/>
    </row>
    <row r="71" spans="1:30" ht="20.25" customHeight="1" x14ac:dyDescent="0.3">
      <c r="B71" s="14" t="s">
        <v>121</v>
      </c>
      <c r="C71" s="14"/>
      <c r="D71" s="14"/>
      <c r="E71" s="14"/>
      <c r="F71" s="14"/>
      <c r="H71" s="155" t="s">
        <v>20</v>
      </c>
      <c r="I71" s="120">
        <v>1882126</v>
      </c>
      <c r="J71" s="156" t="s">
        <v>109</v>
      </c>
      <c r="K71" s="157">
        <f>K54</f>
        <v>5.1999999999999995E-4</v>
      </c>
      <c r="L71" s="323">
        <f t="shared" si="11"/>
        <v>978.70551999999986</v>
      </c>
      <c r="O71" s="1"/>
      <c r="V71" s="479" t="s">
        <v>122</v>
      </c>
      <c r="W71" s="479"/>
      <c r="X71" s="479"/>
      <c r="Y71" s="493">
        <f>+I72</f>
        <v>14221398</v>
      </c>
      <c r="Z71" s="493"/>
      <c r="AA71" s="153" t="s">
        <v>109</v>
      </c>
      <c r="AB71" s="154">
        <f>AB57</f>
        <v>1.2E-4</v>
      </c>
      <c r="AC71" s="56">
        <f>ROUND(Y71*AB71,0)</f>
        <v>1707</v>
      </c>
      <c r="AD71" s="9"/>
    </row>
    <row r="72" spans="1:30" ht="21" customHeight="1" x14ac:dyDescent="0.35">
      <c r="B72" s="14" t="s">
        <v>122</v>
      </c>
      <c r="C72" s="14"/>
      <c r="D72" s="14"/>
      <c r="E72" s="14"/>
      <c r="F72" s="14"/>
      <c r="H72" s="155" t="s">
        <v>21</v>
      </c>
      <c r="I72" s="120">
        <v>14221398</v>
      </c>
      <c r="J72" s="156" t="s">
        <v>109</v>
      </c>
      <c r="K72" s="157">
        <f>K57</f>
        <v>1.2E-4</v>
      </c>
      <c r="L72" s="323">
        <f t="shared" si="11"/>
        <v>1706.5677600000001</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11</v>
      </c>
      <c r="AA74" s="165" t="s">
        <v>129</v>
      </c>
      <c r="AB74" s="166">
        <f>+K75</f>
        <v>365</v>
      </c>
      <c r="AC74" s="56">
        <f>ROUND(AB74*Z74,0)</f>
        <v>4015</v>
      </c>
      <c r="AD74" s="9"/>
    </row>
    <row r="75" spans="1:30" ht="19.5" customHeight="1" x14ac:dyDescent="0.3">
      <c r="A75" s="1" t="s">
        <v>130</v>
      </c>
      <c r="B75" s="167" t="s">
        <v>127</v>
      </c>
      <c r="C75" s="168" t="s">
        <v>128</v>
      </c>
      <c r="D75" s="167">
        <v>11</v>
      </c>
      <c r="E75" s="167">
        <v>0</v>
      </c>
      <c r="F75" s="167">
        <v>0</v>
      </c>
      <c r="G75" s="169">
        <f>IF($B$154&lt;8,D75,E75)</f>
        <v>11</v>
      </c>
      <c r="H75" s="170"/>
      <c r="I75" s="171">
        <f>AVERAGE(G75,D75)</f>
        <v>11</v>
      </c>
      <c r="J75" s="172" t="s">
        <v>129</v>
      </c>
      <c r="K75" s="173">
        <v>365</v>
      </c>
      <c r="L75" s="323">
        <f t="shared" ref="L75:L78" si="12">SUM(I75*K75)</f>
        <v>4015</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1.2E-4</v>
      </c>
      <c r="AC76" s="56">
        <f>ROUND(Y76*AB76,0)</f>
        <v>207</v>
      </c>
      <c r="AD76" s="9"/>
    </row>
    <row r="77" spans="1:30" ht="26.25" customHeight="1" x14ac:dyDescent="0.3">
      <c r="B77" s="14" t="s">
        <v>133</v>
      </c>
      <c r="C77" s="14"/>
      <c r="D77" s="14"/>
      <c r="E77" s="14"/>
      <c r="F77" s="14"/>
      <c r="H77" s="155" t="s">
        <v>24</v>
      </c>
      <c r="I77" s="178">
        <v>1722101</v>
      </c>
      <c r="J77" s="156" t="s">
        <v>109</v>
      </c>
      <c r="K77" s="157">
        <f>K57</f>
        <v>1.2E-4</v>
      </c>
      <c r="L77" s="323">
        <v>0</v>
      </c>
      <c r="O77" s="1"/>
      <c r="V77" s="479" t="str">
        <f>+B78</f>
        <v>15.  Florida Teachers Classroom Supply Assistance Program</v>
      </c>
      <c r="W77" s="479"/>
      <c r="X77" s="479"/>
      <c r="Y77" s="489">
        <f>+I78</f>
        <v>0</v>
      </c>
      <c r="Z77" s="489"/>
      <c r="AA77" s="165" t="s">
        <v>129</v>
      </c>
      <c r="AB77" s="154">
        <f>AB54</f>
        <v>1.1E-4</v>
      </c>
      <c r="AC77" s="56">
        <f>ROUND(Y77*AB77,0)</f>
        <v>0</v>
      </c>
      <c r="AD77" s="9"/>
    </row>
    <row r="78" spans="1:30" ht="26.25" customHeight="1" x14ac:dyDescent="0.3">
      <c r="B78" s="433" t="s">
        <v>134</v>
      </c>
      <c r="C78" s="433"/>
      <c r="D78" s="433"/>
      <c r="E78" s="14"/>
      <c r="F78" s="14"/>
      <c r="H78" s="155" t="s">
        <v>135</v>
      </c>
      <c r="I78" s="179">
        <v>0</v>
      </c>
      <c r="J78" s="156" t="s">
        <v>109</v>
      </c>
      <c r="K78" s="157">
        <f>K54</f>
        <v>5.1999999999999995E-4</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140671</v>
      </c>
      <c r="AD81" s="188"/>
    </row>
    <row r="82" spans="1:30" ht="22.5" customHeight="1" thickTop="1" thickBot="1" x14ac:dyDescent="0.35">
      <c r="B82" s="14" t="s">
        <v>139</v>
      </c>
      <c r="C82" s="14"/>
      <c r="D82" s="14"/>
      <c r="E82" s="14"/>
      <c r="F82" s="14"/>
      <c r="G82" s="14"/>
      <c r="H82" s="14"/>
      <c r="I82" s="14"/>
      <c r="J82" s="14"/>
      <c r="K82" s="14"/>
      <c r="L82" s="342">
        <f>SUM(L44:L81)</f>
        <v>629011.92959564005</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'2531'!AC81</f>
        <v>140671</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140671</v>
      </c>
      <c r="L86" s="323">
        <f>IF(G26=0,0,IF(G26&gt;250,-(((250/G26)*K86)*IF(M86="H",0.02,0.05)),IF(M86="H",-0.02*K86,-0.05*K86)))</f>
        <v>-7033.55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621978.37959564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c r="G89" s="14"/>
      <c r="H89" s="14"/>
      <c r="I89" s="14"/>
      <c r="J89" s="14"/>
      <c r="K89" s="197"/>
      <c r="L89" s="323">
        <v>-409475.2</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212503.17959563999</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42500.635919127999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275</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276</v>
      </c>
      <c r="C123" s="208" t="s">
        <v>198</v>
      </c>
    </row>
    <row r="124" spans="2:3" hidden="1" x14ac:dyDescent="0.3">
      <c r="B124" s="212" t="s">
        <v>277</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41808.602361111101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275</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276</v>
      </c>
      <c r="C164" s="222" t="s">
        <v>243</v>
      </c>
      <c r="D164" s="218"/>
    </row>
    <row r="165" spans="1:4" hidden="1" x14ac:dyDescent="0.3">
      <c r="A165" s="217" t="s">
        <v>244</v>
      </c>
      <c r="B165" s="221" t="s">
        <v>277</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41808.602361111101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3" priority="2" stopIfTrue="1" operator="lessThan">
      <formula>0</formula>
    </cfRule>
  </conditionalFormatting>
  <conditionalFormatting sqref="A141:A172">
    <cfRule type="cellIs" dxfId="7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'2641'!B2</f>
        <v>50</v>
      </c>
      <c r="W2" s="429" t="s">
        <v>4</v>
      </c>
      <c r="X2" s="430"/>
      <c r="Y2" s="431"/>
      <c r="Z2" s="431"/>
      <c r="AA2" s="431"/>
      <c r="AB2" s="431"/>
      <c r="AC2" s="431"/>
      <c r="AD2" s="9"/>
    </row>
    <row r="3" spans="1:30" ht="20.399999999999999" x14ac:dyDescent="0.35">
      <c r="B3" s="10" t="str">
        <f>"Revenue Estimate Worksheet for "&amp;B124</f>
        <v>Revenue Estimate Worksheet for Lakeside Academy Charter</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'2641'!G7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24.25</v>
      </c>
      <c r="E10" s="46">
        <v>0</v>
      </c>
      <c r="F10" s="46">
        <v>0</v>
      </c>
      <c r="G10" s="47">
        <f>IF($B$154&lt;8,D10*2,D10+E10)</f>
        <v>48.5</v>
      </c>
      <c r="H10" s="48"/>
      <c r="I10" s="49">
        <v>1.1259999999999999</v>
      </c>
      <c r="J10" s="49"/>
      <c r="K10" s="50">
        <f>ROUND(G10*I10,4)</f>
        <v>54.610999999999997</v>
      </c>
      <c r="L10" s="323">
        <f>SUM(K10*$G$7)*($K$7)</f>
        <v>226564.18222262996</v>
      </c>
      <c r="N10" s="52">
        <v>5101</v>
      </c>
      <c r="O10" s="53">
        <v>101</v>
      </c>
      <c r="Q10" s="54"/>
      <c r="V10" s="440" t="s">
        <v>26</v>
      </c>
      <c r="W10" s="440"/>
      <c r="X10" s="441">
        <f>IF('2641'!K$84=1,'2641'!G10,0)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2.5</v>
      </c>
      <c r="E11" s="14">
        <v>0</v>
      </c>
      <c r="F11" s="14">
        <v>0</v>
      </c>
      <c r="G11" s="47">
        <f t="shared" ref="G11:G25" si="2">IF($B$154&lt;8,D11*2,D11+E11)</f>
        <v>5</v>
      </c>
      <c r="H11" s="48"/>
      <c r="I11" s="57">
        <f>I10</f>
        <v>1.1259999999999999</v>
      </c>
      <c r="J11" s="57"/>
      <c r="K11" s="50">
        <f t="shared" ref="K11:K25" si="3">ROUND(G11*I11,4)</f>
        <v>5.63</v>
      </c>
      <c r="L11" s="323">
        <f t="shared" ref="L11:L25" si="4">SUM(K11*$G$7)*($K$7)</f>
        <v>23357.132187899999</v>
      </c>
      <c r="M11" s="1" t="str">
        <f>IF(ROUND(G11,2)=ROUND(SUM(G28:G30),2)," ","CHECK 2. PK-3 Lines Below")</f>
        <v xml:space="preserve"> </v>
      </c>
      <c r="N11" s="52">
        <v>5101</v>
      </c>
      <c r="O11" s="58" t="s">
        <v>29</v>
      </c>
      <c r="Q11" s="54"/>
      <c r="V11" s="451" t="s">
        <v>28</v>
      </c>
      <c r="W11" s="451"/>
      <c r="X11" s="441">
        <f>IF('2641'!K$84=1,'2641'!G11,0)</f>
        <v>0</v>
      </c>
      <c r="Y11" s="441"/>
      <c r="Z11" s="452">
        <v>1</v>
      </c>
      <c r="AA11" s="452"/>
      <c r="AB11" s="55">
        <f t="shared" si="0"/>
        <v>0</v>
      </c>
      <c r="AC11" s="56">
        <f t="shared" si="1"/>
        <v>0</v>
      </c>
      <c r="AD11" s="9"/>
    </row>
    <row r="12" spans="1:30" x14ac:dyDescent="0.3">
      <c r="A12" s="1" t="s">
        <v>30</v>
      </c>
      <c r="B12" s="14" t="s">
        <v>31</v>
      </c>
      <c r="C12" s="14"/>
      <c r="D12" s="14">
        <v>18.079999999999998</v>
      </c>
      <c r="E12" s="14">
        <v>0</v>
      </c>
      <c r="F12" s="14">
        <v>0</v>
      </c>
      <c r="G12" s="47">
        <f t="shared" si="2"/>
        <v>36.159999999999997</v>
      </c>
      <c r="H12" s="48"/>
      <c r="I12" s="57">
        <v>1</v>
      </c>
      <c r="J12" s="57"/>
      <c r="K12" s="50">
        <f t="shared" si="3"/>
        <v>36.159999999999997</v>
      </c>
      <c r="L12" s="323">
        <f t="shared" si="4"/>
        <v>150016.67849279998</v>
      </c>
      <c r="N12" s="52">
        <v>5102</v>
      </c>
      <c r="O12" s="53">
        <v>102</v>
      </c>
      <c r="Q12" s="54"/>
      <c r="V12" s="451" t="s">
        <v>31</v>
      </c>
      <c r="W12" s="451"/>
      <c r="X12" s="441">
        <f>IF('2641'!K$84=1,'2641'!G12,0)</f>
        <v>0</v>
      </c>
      <c r="Y12" s="441"/>
      <c r="Z12" s="452">
        <v>1</v>
      </c>
      <c r="AA12" s="452"/>
      <c r="AB12" s="55">
        <f t="shared" si="0"/>
        <v>0</v>
      </c>
      <c r="AC12" s="56">
        <f t="shared" si="1"/>
        <v>0</v>
      </c>
      <c r="AD12" s="9"/>
    </row>
    <row r="13" spans="1:30" x14ac:dyDescent="0.3">
      <c r="A13" s="1" t="s">
        <v>32</v>
      </c>
      <c r="B13" s="14" t="s">
        <v>33</v>
      </c>
      <c r="C13" s="14"/>
      <c r="D13" s="14">
        <v>4.5</v>
      </c>
      <c r="E13" s="14">
        <v>0</v>
      </c>
      <c r="F13" s="14">
        <v>0</v>
      </c>
      <c r="G13" s="47">
        <f t="shared" si="2"/>
        <v>9</v>
      </c>
      <c r="H13" s="48"/>
      <c r="I13" s="57">
        <f>I12</f>
        <v>1</v>
      </c>
      <c r="J13" s="57"/>
      <c r="K13" s="50">
        <f t="shared" si="3"/>
        <v>9</v>
      </c>
      <c r="L13" s="323">
        <f t="shared" si="4"/>
        <v>37338.221969999999</v>
      </c>
      <c r="M13" s="1" t="str">
        <f>IF(ROUND(G13,2)=ROUND(SUM(G31:G33),2)," ","CHECK 2. 4-8 Lines Below")</f>
        <v xml:space="preserve"> </v>
      </c>
      <c r="N13" s="52">
        <v>5102</v>
      </c>
      <c r="O13" s="58" t="s">
        <v>34</v>
      </c>
      <c r="Q13" s="54"/>
      <c r="V13" s="451" t="s">
        <v>33</v>
      </c>
      <c r="W13" s="451"/>
      <c r="X13" s="441">
        <f>IF('2641'!K$84=1,'2641'!G13,0)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IF('2641'!K$84=1,'2641'!G14,0)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IF('2641'!K$84=1,'2641'!G15,0)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IF('2641'!K$84=1,'2641'!G16,0)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IF('2641'!K$84=1,'2641'!G17,0)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IF('2641'!K$84=1,'2641'!G18,0)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IF('2641'!K$84=1,'2641'!G19,0)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IF('2641'!K$84=1,'2641'!G20,0)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IF('2641'!K$84=1,'2641'!G21,0)</f>
        <v>0</v>
      </c>
      <c r="Y21" s="441"/>
      <c r="Z21" s="452">
        <v>1</v>
      </c>
      <c r="AA21" s="452"/>
      <c r="AB21" s="55">
        <f t="shared" si="0"/>
        <v>0</v>
      </c>
      <c r="AC21" s="56">
        <f t="shared" si="1"/>
        <v>0</v>
      </c>
      <c r="AD21" s="9"/>
    </row>
    <row r="22" spans="1:30" ht="16.2" x14ac:dyDescent="0.35">
      <c r="A22" s="1" t="s">
        <v>52</v>
      </c>
      <c r="B22" s="14" t="s">
        <v>53</v>
      </c>
      <c r="C22" s="14"/>
      <c r="D22" s="14">
        <f>1.37+0.46+0.92</f>
        <v>2.75</v>
      </c>
      <c r="E22" s="14">
        <v>0</v>
      </c>
      <c r="F22" s="14">
        <v>0</v>
      </c>
      <c r="G22" s="47">
        <f t="shared" si="2"/>
        <v>5.5</v>
      </c>
      <c r="H22" s="48"/>
      <c r="I22" s="57">
        <v>1.147</v>
      </c>
      <c r="J22" s="57"/>
      <c r="K22" s="50">
        <f t="shared" si="3"/>
        <v>6.3085000000000004</v>
      </c>
      <c r="L22" s="323">
        <f t="shared" si="4"/>
        <v>26172.019255305</v>
      </c>
      <c r="N22" s="52">
        <v>5101</v>
      </c>
      <c r="O22" s="53">
        <v>130</v>
      </c>
      <c r="Q22" s="54"/>
      <c r="V22" s="451" t="s">
        <v>53</v>
      </c>
      <c r="W22" s="451"/>
      <c r="X22" s="441">
        <f>IF('2641'!K$84=1,'2641'!G22,0)</f>
        <v>0</v>
      </c>
      <c r="Y22" s="441"/>
      <c r="Z22" s="452">
        <v>1</v>
      </c>
      <c r="AA22" s="452"/>
      <c r="AB22" s="55">
        <f t="shared" si="0"/>
        <v>0</v>
      </c>
      <c r="AC22" s="56">
        <f t="shared" si="1"/>
        <v>0</v>
      </c>
      <c r="AD22" s="9"/>
    </row>
    <row r="23" spans="1:30" ht="16.2" x14ac:dyDescent="0.35">
      <c r="A23" s="1" t="s">
        <v>54</v>
      </c>
      <c r="B23" s="14" t="s">
        <v>55</v>
      </c>
      <c r="C23" s="14"/>
      <c r="D23" s="14">
        <v>0.92</v>
      </c>
      <c r="E23" s="14">
        <v>0</v>
      </c>
      <c r="F23" s="14">
        <v>0</v>
      </c>
      <c r="G23" s="47">
        <f t="shared" si="2"/>
        <v>1.84</v>
      </c>
      <c r="H23" s="48"/>
      <c r="I23" s="57">
        <f>I22</f>
        <v>1.147</v>
      </c>
      <c r="J23" s="57"/>
      <c r="K23" s="50">
        <f t="shared" si="3"/>
        <v>2.1105</v>
      </c>
      <c r="L23" s="323">
        <f t="shared" si="4"/>
        <v>8755.8130519650003</v>
      </c>
      <c r="N23" s="52">
        <v>5102</v>
      </c>
      <c r="O23" s="53">
        <v>130</v>
      </c>
      <c r="Q23" s="54"/>
      <c r="V23" s="451" t="s">
        <v>55</v>
      </c>
      <c r="W23" s="451"/>
      <c r="X23" s="441">
        <f>IF('2641'!K$84=1,'2641'!G23,0)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IF('2641'!K$84=1,'2641'!G24,0)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IF('2641'!K$84=1,'2641'!G25,0)</f>
        <v>0</v>
      </c>
      <c r="Y25" s="441"/>
      <c r="Z25" s="452">
        <v>1</v>
      </c>
      <c r="AA25" s="452"/>
      <c r="AB25" s="55">
        <f t="shared" si="0"/>
        <v>0</v>
      </c>
      <c r="AC25" s="56">
        <f t="shared" si="1"/>
        <v>0</v>
      </c>
      <c r="AD25" s="9"/>
    </row>
    <row r="26" spans="1:30" ht="20.25" customHeight="1" thickBot="1" x14ac:dyDescent="0.35">
      <c r="B26" s="60" t="s">
        <v>60</v>
      </c>
      <c r="C26" s="60"/>
      <c r="D26" s="61">
        <f t="shared" ref="D26:E26" si="5">SUM(D10:D25)</f>
        <v>53</v>
      </c>
      <c r="E26" s="61">
        <f t="shared" si="5"/>
        <v>0</v>
      </c>
      <c r="F26" s="61"/>
      <c r="G26" s="61">
        <f>SUM(G10:G25)</f>
        <v>106</v>
      </c>
      <c r="H26" s="62"/>
      <c r="I26" s="62"/>
      <c r="J26" s="63"/>
      <c r="K26" s="64">
        <f>SUM(K10:K25)</f>
        <v>113.82</v>
      </c>
      <c r="L26" s="321">
        <f>SUM(L10:L25)</f>
        <v>472204.04718059988</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2</v>
      </c>
      <c r="E28" s="14">
        <v>0</v>
      </c>
      <c r="F28" s="75">
        <v>0</v>
      </c>
      <c r="G28" s="47">
        <f t="shared" ref="G28:G36" si="6">IF($B$154&lt;8,D28*2,D28+E28)</f>
        <v>4</v>
      </c>
      <c r="H28" s="76"/>
      <c r="I28" s="77" t="s">
        <v>68</v>
      </c>
      <c r="J28" s="52">
        <v>251</v>
      </c>
      <c r="K28" s="78">
        <v>1047</v>
      </c>
      <c r="L28" s="323">
        <f>SUM(G28*K28)</f>
        <v>4188</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0.5</v>
      </c>
      <c r="E29" s="14">
        <v>0</v>
      </c>
      <c r="F29" s="85">
        <v>0</v>
      </c>
      <c r="G29" s="47">
        <f t="shared" si="6"/>
        <v>1</v>
      </c>
      <c r="H29" s="76"/>
      <c r="I29" s="52" t="s">
        <v>68</v>
      </c>
      <c r="J29" s="52">
        <v>252</v>
      </c>
      <c r="K29" s="78">
        <v>3380</v>
      </c>
      <c r="L29" s="323">
        <f t="shared" ref="L29:L36" si="8">SUM(G29*K29)</f>
        <v>3380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4.5</v>
      </c>
      <c r="E31" s="14">
        <v>0</v>
      </c>
      <c r="F31" s="85">
        <v>0</v>
      </c>
      <c r="G31" s="47">
        <f t="shared" si="6"/>
        <v>9</v>
      </c>
      <c r="H31" s="76"/>
      <c r="I31" s="86" t="s">
        <v>72</v>
      </c>
      <c r="J31" s="52">
        <v>251</v>
      </c>
      <c r="K31" s="78">
        <v>1173</v>
      </c>
      <c r="L31" s="323">
        <f t="shared" si="8"/>
        <v>10557</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7</v>
      </c>
      <c r="E37" s="61">
        <f t="shared" si="10"/>
        <v>0</v>
      </c>
      <c r="F37" s="61"/>
      <c r="G37" s="61">
        <f>SUM(G28:G36)</f>
        <v>14</v>
      </c>
      <c r="H37" s="62"/>
      <c r="I37" s="14" t="s">
        <v>80</v>
      </c>
      <c r="J37" s="14"/>
      <c r="K37" s="14"/>
      <c r="L37" s="323">
        <f>SUM(L28:L36)</f>
        <v>18125</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20034</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510363.04718059988</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66.549499999999995</v>
      </c>
      <c r="D47" s="116"/>
      <c r="E47" s="116"/>
      <c r="F47" s="116"/>
      <c r="G47" s="117">
        <f>K7</f>
        <v>1.0289999999999999</v>
      </c>
      <c r="H47" s="117"/>
      <c r="I47" s="118">
        <v>1317.85</v>
      </c>
      <c r="J47" s="119" t="s">
        <v>95</v>
      </c>
      <c r="K47" s="120">
        <f>ROUND(C47*G47*I47,0)</f>
        <v>90246</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47.270499999999998</v>
      </c>
      <c r="D48" s="116"/>
      <c r="E48" s="116"/>
      <c r="F48" s="116"/>
      <c r="G48" s="117">
        <f>K7</f>
        <v>1.0289999999999999</v>
      </c>
      <c r="H48" s="117"/>
      <c r="I48" s="118">
        <v>898.92</v>
      </c>
      <c r="J48" s="119" t="s">
        <v>95</v>
      </c>
      <c r="K48" s="120">
        <f>ROUND(C48*G48*I48,0)</f>
        <v>43725</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113.82</v>
      </c>
      <c r="D50" s="138"/>
      <c r="E50" s="139"/>
      <c r="F50" s="139"/>
      <c r="G50" s="140" t="s">
        <v>97</v>
      </c>
      <c r="H50" s="140"/>
      <c r="I50" s="140"/>
      <c r="J50" s="140"/>
      <c r="K50" s="140"/>
      <c r="L50" s="323">
        <f>IF(B2=75,0,K49+K48+K47)</f>
        <v>133971</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113.82</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5.6700000000000001E-4</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106</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5.7899999999999998E-4</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5.6700000000000001E-4</v>
      </c>
      <c r="L59" s="323">
        <f>SUM(I59*K59)</f>
        <v>2401.5642210000001</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5.6700000000000001E-4</v>
      </c>
      <c r="L67" s="323">
        <f>SUM(I67*K67)</f>
        <v>61114.641021000003</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5.7899999999999998E-4</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5.6700000000000001E-4</v>
      </c>
      <c r="L70" s="323">
        <f t="shared" si="11"/>
        <v>-2385.7296120000001</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5.6700000000000001E-4</v>
      </c>
      <c r="L71" s="323">
        <f t="shared" si="11"/>
        <v>1067.165442</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5.7899999999999998E-4</v>
      </c>
      <c r="L72" s="323">
        <f t="shared" si="11"/>
        <v>8234.189441999999</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5.7899999999999998E-4</v>
      </c>
      <c r="L77" s="323">
        <f t="shared" si="12"/>
        <v>997.09647899999993</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5.6700000000000001E-4</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715762.97417359985</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'2641'!AC81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715762.97417359985</v>
      </c>
      <c r="L86" s="323">
        <f>IF(G26=0,0,IF(G26&gt;250,-(((250/G26)*K86)*IF(M86="H",0.02,0.05)),IF(M86="H",-0.02*K86,-0.05*K86)))</f>
        <v>-35788.148708679997</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679974.82546491991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-379063.27</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300911.55546491989</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60182.311092983975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278</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279</v>
      </c>
      <c r="C123" s="208" t="s">
        <v>198</v>
      </c>
    </row>
    <row r="124" spans="2:3" hidden="1" x14ac:dyDescent="0.3">
      <c r="B124" s="212" t="s">
        <v>280</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41808.602384259299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278</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279</v>
      </c>
      <c r="C164" s="222" t="s">
        <v>243</v>
      </c>
      <c r="D164" s="218"/>
    </row>
    <row r="165" spans="1:4" hidden="1" x14ac:dyDescent="0.3">
      <c r="A165" s="217" t="s">
        <v>244</v>
      </c>
      <c r="B165" s="221" t="s">
        <v>280</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41808.602384259299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1" priority="2" stopIfTrue="1" operator="lessThan">
      <formula>0</formula>
    </cfRule>
  </conditionalFormatting>
  <conditionalFormatting sqref="A141:A172">
    <cfRule type="cellIs" dxfId="7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27.33203125" style="1" bestFit="1" customWidth="1"/>
    <col min="10" max="10" width="12.6640625" style="1" customWidth="1"/>
    <col min="11" max="11" width="15.6640625" style="1" bestFit="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'2791'!B2</f>
        <v>50</v>
      </c>
      <c r="W2" s="429" t="s">
        <v>4</v>
      </c>
      <c r="X2" s="430"/>
      <c r="Y2" s="431"/>
      <c r="Z2" s="431"/>
      <c r="AA2" s="431"/>
      <c r="AB2" s="431"/>
      <c r="AC2" s="431"/>
      <c r="AD2" s="9"/>
    </row>
    <row r="3" spans="1:30" ht="20.399999999999999" x14ac:dyDescent="0.35">
      <c r="B3" s="10" t="str">
        <f>"Revenue Estimate Worksheet for "&amp;B124</f>
        <v>Revenue Estimate Worksheet for Renaissance Learning Center</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'2791'!G7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40" t="s">
        <v>26</v>
      </c>
      <c r="W10" s="440"/>
      <c r="X10" s="441">
        <f>IF('2791'!K$84=1,'2791'!G10,0)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0.5</v>
      </c>
      <c r="E11" s="14">
        <v>0</v>
      </c>
      <c r="F11" s="14">
        <v>0</v>
      </c>
      <c r="G11" s="47">
        <f t="shared" ref="G11:G25" si="2">IF($B$154&lt;8,D11*2,D11+E11)</f>
        <v>1</v>
      </c>
      <c r="H11" s="48"/>
      <c r="I11" s="57">
        <f>I10</f>
        <v>1.1259999999999999</v>
      </c>
      <c r="J11" s="57"/>
      <c r="K11" s="50">
        <f t="shared" ref="K11:K25" si="3">ROUND(G11*I11,4)</f>
        <v>1.1259999999999999</v>
      </c>
      <c r="L11" s="323">
        <f t="shared" ref="L11:L25" si="4">SUM(K11*$G$7)*($K$7)</f>
        <v>4671.4264375799994</v>
      </c>
      <c r="M11" s="1" t="str">
        <f>IF(ROUND(G11,2)=ROUND(SUM(G28:G30),2)," ","CHECK 2. PK-3 Lines Below")</f>
        <v xml:space="preserve"> </v>
      </c>
      <c r="N11" s="52">
        <v>5101</v>
      </c>
      <c r="O11" s="58" t="s">
        <v>29</v>
      </c>
      <c r="Q11" s="54"/>
      <c r="V11" s="451" t="s">
        <v>28</v>
      </c>
      <c r="W11" s="451"/>
      <c r="X11" s="441">
        <f>IF('2791'!K$84=1,'2791'!G11,0)</f>
        <v>1</v>
      </c>
      <c r="Y11" s="441"/>
      <c r="Z11" s="452">
        <v>1</v>
      </c>
      <c r="AA11" s="452"/>
      <c r="AB11" s="55">
        <f t="shared" si="0"/>
        <v>1</v>
      </c>
      <c r="AC11" s="56">
        <f t="shared" si="1"/>
        <v>4149</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1" t="s">
        <v>31</v>
      </c>
      <c r="W12" s="451"/>
      <c r="X12" s="441">
        <f>IF('2791'!K$84=1,'2791'!G12,0)</f>
        <v>0</v>
      </c>
      <c r="Y12" s="441"/>
      <c r="Z12" s="452">
        <v>1</v>
      </c>
      <c r="AA12" s="452"/>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1" t="s">
        <v>33</v>
      </c>
      <c r="W13" s="451"/>
      <c r="X13" s="441">
        <f>IF('2791'!K$84=1,'2791'!G13,0)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IF('2791'!K$84=1,'2791'!G14,0)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IF('2791'!K$84=1,'2791'!G15,0)</f>
        <v>0</v>
      </c>
      <c r="Y15" s="441"/>
      <c r="Z15" s="452">
        <v>1</v>
      </c>
      <c r="AA15" s="452"/>
      <c r="AB15" s="55">
        <f t="shared" si="0"/>
        <v>0</v>
      </c>
      <c r="AC15" s="59">
        <f t="shared" si="1"/>
        <v>0</v>
      </c>
      <c r="AD15" s="9"/>
    </row>
    <row r="16" spans="1:30" ht="16.2" x14ac:dyDescent="0.35">
      <c r="A16" s="1" t="s">
        <v>40</v>
      </c>
      <c r="B16" s="14" t="s">
        <v>41</v>
      </c>
      <c r="C16" s="14"/>
      <c r="D16" s="14">
        <v>24.56</v>
      </c>
      <c r="E16" s="14">
        <v>0</v>
      </c>
      <c r="F16" s="14">
        <v>0</v>
      </c>
      <c r="G16" s="47">
        <f t="shared" si="2"/>
        <v>49.12</v>
      </c>
      <c r="H16" s="48"/>
      <c r="I16" s="57">
        <v>3.548</v>
      </c>
      <c r="J16" s="57"/>
      <c r="K16" s="50">
        <f t="shared" si="3"/>
        <v>174.27780000000001</v>
      </c>
      <c r="L16" s="323">
        <f t="shared" si="4"/>
        <v>723024.79787147394</v>
      </c>
      <c r="N16" s="52">
        <v>5101</v>
      </c>
      <c r="O16" s="1">
        <v>254</v>
      </c>
      <c r="Q16" s="54"/>
      <c r="V16" s="451" t="s">
        <v>41</v>
      </c>
      <c r="W16" s="451"/>
      <c r="X16" s="441">
        <f>IF('2791'!K$84=1,'2791'!G16,0)</f>
        <v>49.12</v>
      </c>
      <c r="Y16" s="441"/>
      <c r="Z16" s="452">
        <v>1</v>
      </c>
      <c r="AA16" s="452"/>
      <c r="AB16" s="55">
        <f t="shared" si="0"/>
        <v>49.12</v>
      </c>
      <c r="AC16" s="56">
        <f t="shared" si="1"/>
        <v>203784</v>
      </c>
      <c r="AD16" s="9"/>
    </row>
    <row r="17" spans="1:30" ht="16.2" x14ac:dyDescent="0.35">
      <c r="A17" s="1" t="s">
        <v>42</v>
      </c>
      <c r="B17" s="14" t="s">
        <v>43</v>
      </c>
      <c r="C17" s="14"/>
      <c r="D17" s="14">
        <v>16.5</v>
      </c>
      <c r="E17" s="14">
        <v>0</v>
      </c>
      <c r="F17" s="14">
        <v>0</v>
      </c>
      <c r="G17" s="47">
        <f t="shared" si="2"/>
        <v>33</v>
      </c>
      <c r="H17" s="48"/>
      <c r="I17" s="57">
        <f>I16</f>
        <v>3.548</v>
      </c>
      <c r="J17" s="57"/>
      <c r="K17" s="50">
        <f t="shared" si="3"/>
        <v>117.084</v>
      </c>
      <c r="L17" s="323">
        <f t="shared" si="4"/>
        <v>485745.37568171998</v>
      </c>
      <c r="N17" s="52">
        <v>5102</v>
      </c>
      <c r="O17" s="54">
        <v>254</v>
      </c>
      <c r="Q17" s="54"/>
      <c r="V17" s="451" t="s">
        <v>43</v>
      </c>
      <c r="W17" s="451"/>
      <c r="X17" s="441">
        <f>IF('2791'!K$84=1,'2791'!G17,0)</f>
        <v>33</v>
      </c>
      <c r="Y17" s="441"/>
      <c r="Z17" s="452">
        <v>1</v>
      </c>
      <c r="AA17" s="452"/>
      <c r="AB17" s="55">
        <f t="shared" si="0"/>
        <v>33</v>
      </c>
      <c r="AC17" s="56">
        <f t="shared" si="1"/>
        <v>136907</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IF('2791'!K$84=1,'2791'!G18,0)</f>
        <v>0</v>
      </c>
      <c r="Y18" s="441"/>
      <c r="Z18" s="452">
        <v>1</v>
      </c>
      <c r="AA18" s="452"/>
      <c r="AB18" s="55">
        <f t="shared" si="0"/>
        <v>0</v>
      </c>
      <c r="AC18" s="56">
        <f t="shared" si="1"/>
        <v>0</v>
      </c>
      <c r="AD18" s="9"/>
    </row>
    <row r="19" spans="1:30" ht="15" customHeight="1" x14ac:dyDescent="0.35">
      <c r="A19" s="1" t="s">
        <v>46</v>
      </c>
      <c r="B19" s="14" t="s">
        <v>47</v>
      </c>
      <c r="C19" s="14"/>
      <c r="D19" s="14">
        <v>8.5</v>
      </c>
      <c r="E19" s="14">
        <v>0</v>
      </c>
      <c r="F19" s="14">
        <v>0</v>
      </c>
      <c r="G19" s="47">
        <f t="shared" si="2"/>
        <v>17</v>
      </c>
      <c r="H19" s="48"/>
      <c r="I19" s="57">
        <v>5.1040000000000001</v>
      </c>
      <c r="J19" s="57"/>
      <c r="K19" s="50">
        <f t="shared" si="3"/>
        <v>86.768000000000001</v>
      </c>
      <c r="L19" s="323">
        <f t="shared" si="4"/>
        <v>359973.64932143997</v>
      </c>
      <c r="N19" s="52">
        <v>5101</v>
      </c>
      <c r="O19" s="1">
        <v>255</v>
      </c>
      <c r="Q19" s="54"/>
      <c r="V19" s="451" t="s">
        <v>47</v>
      </c>
      <c r="W19" s="451"/>
      <c r="X19" s="441">
        <f>IF('2791'!K$84=1,'2791'!G19,0)</f>
        <v>17</v>
      </c>
      <c r="Y19" s="441"/>
      <c r="Z19" s="452">
        <v>1</v>
      </c>
      <c r="AA19" s="452"/>
      <c r="AB19" s="55">
        <f t="shared" si="0"/>
        <v>17</v>
      </c>
      <c r="AC19" s="56">
        <f t="shared" si="1"/>
        <v>70528</v>
      </c>
      <c r="AD19" s="9"/>
    </row>
    <row r="20" spans="1:30" ht="15" customHeight="1" x14ac:dyDescent="0.35">
      <c r="A20" s="1" t="s">
        <v>48</v>
      </c>
      <c r="B20" s="14" t="s">
        <v>49</v>
      </c>
      <c r="C20" s="14"/>
      <c r="D20" s="14">
        <v>7.5</v>
      </c>
      <c r="E20" s="14">
        <v>0</v>
      </c>
      <c r="F20" s="14">
        <v>0</v>
      </c>
      <c r="G20" s="47">
        <f t="shared" si="2"/>
        <v>15</v>
      </c>
      <c r="H20" s="48"/>
      <c r="I20" s="57">
        <f>I19</f>
        <v>5.1040000000000001</v>
      </c>
      <c r="J20" s="57"/>
      <c r="K20" s="50">
        <f t="shared" si="3"/>
        <v>76.56</v>
      </c>
      <c r="L20" s="323">
        <f t="shared" si="4"/>
        <v>317623.80822479998</v>
      </c>
      <c r="N20" s="52">
        <v>5102</v>
      </c>
      <c r="O20" s="54">
        <v>255</v>
      </c>
      <c r="Q20" s="54"/>
      <c r="V20" s="451" t="s">
        <v>49</v>
      </c>
      <c r="W20" s="451"/>
      <c r="X20" s="441">
        <f>IF('2791'!K$84=1,'2791'!G20,0)</f>
        <v>15</v>
      </c>
      <c r="Y20" s="441"/>
      <c r="Z20" s="452">
        <v>1</v>
      </c>
      <c r="AA20" s="452"/>
      <c r="AB20" s="55">
        <f t="shared" si="0"/>
        <v>15</v>
      </c>
      <c r="AC20" s="56">
        <f t="shared" si="1"/>
        <v>62230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IF('2791'!K$84=1,'2791'!G21,0)</f>
        <v>0</v>
      </c>
      <c r="Y21" s="441"/>
      <c r="Z21" s="452">
        <v>1</v>
      </c>
      <c r="AA21" s="452"/>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1" t="s">
        <v>53</v>
      </c>
      <c r="W22" s="451"/>
      <c r="X22" s="441">
        <f>IF('2791'!K$84=1,'2791'!G22,0)</f>
        <v>0</v>
      </c>
      <c r="Y22" s="441"/>
      <c r="Z22" s="452">
        <v>1</v>
      </c>
      <c r="AA22" s="452"/>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1" t="s">
        <v>55</v>
      </c>
      <c r="W23" s="451"/>
      <c r="X23" s="441">
        <f>IF('2791'!K$84=1,'2791'!G23,0)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IF('2791'!K$84=1,'2791'!G24,0)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IF('2791'!K$84=1,'2791'!G25,0)</f>
        <v>0</v>
      </c>
      <c r="Y25" s="441"/>
      <c r="Z25" s="452">
        <v>1</v>
      </c>
      <c r="AA25" s="452"/>
      <c r="AB25" s="55">
        <f t="shared" si="0"/>
        <v>0</v>
      </c>
      <c r="AC25" s="56">
        <f t="shared" si="1"/>
        <v>0</v>
      </c>
      <c r="AD25" s="9"/>
    </row>
    <row r="26" spans="1:30" ht="20.25" customHeight="1" thickBot="1" x14ac:dyDescent="0.35">
      <c r="B26" s="60" t="s">
        <v>60</v>
      </c>
      <c r="C26" s="60"/>
      <c r="D26" s="61">
        <f t="shared" ref="D26:E26" si="5">SUM(D10:D25)</f>
        <v>57.56</v>
      </c>
      <c r="E26" s="61">
        <f t="shared" si="5"/>
        <v>0</v>
      </c>
      <c r="F26" s="61"/>
      <c r="G26" s="61">
        <f>SUM(G10:G25)</f>
        <v>115.12</v>
      </c>
      <c r="H26" s="62"/>
      <c r="I26" s="62"/>
      <c r="J26" s="63"/>
      <c r="K26" s="64">
        <f>SUM(K10:K25)</f>
        <v>455.81580000000002</v>
      </c>
      <c r="L26" s="321">
        <f>SUM(L10:L25)</f>
        <v>1891039.0575370139</v>
      </c>
      <c r="N26" s="54"/>
      <c r="O26" s="65"/>
      <c r="P26" s="54"/>
      <c r="Q26" s="54"/>
      <c r="V26" s="453" t="s">
        <v>60</v>
      </c>
      <c r="W26" s="453"/>
      <c r="X26" s="454">
        <f>SUM(X10:X25)</f>
        <v>115.12</v>
      </c>
      <c r="Y26" s="454"/>
      <c r="Z26" s="455"/>
      <c r="AA26" s="456"/>
      <c r="AB26" s="66">
        <f>SUM(AB10:AB25)</f>
        <v>115.12</v>
      </c>
      <c r="AC26" s="67">
        <f>SUM(AC10:AC25)</f>
        <v>477598</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0.5</v>
      </c>
      <c r="E30" s="14">
        <v>0</v>
      </c>
      <c r="F30" s="85">
        <v>0</v>
      </c>
      <c r="G30" s="47">
        <f t="shared" si="6"/>
        <v>1</v>
      </c>
      <c r="H30" s="76"/>
      <c r="I30" s="52" t="s">
        <v>68</v>
      </c>
      <c r="J30" s="52">
        <v>253</v>
      </c>
      <c r="K30" s="78">
        <v>6896</v>
      </c>
      <c r="L30" s="323">
        <f t="shared" si="8"/>
        <v>6896</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0</v>
      </c>
      <c r="E31" s="14">
        <v>0</v>
      </c>
      <c r="F31" s="85">
        <v>0</v>
      </c>
      <c r="G31" s="47">
        <f t="shared" si="6"/>
        <v>0</v>
      </c>
      <c r="H31" s="76"/>
      <c r="I31" s="86" t="s">
        <v>72</v>
      </c>
      <c r="J31" s="52">
        <v>251</v>
      </c>
      <c r="K31" s="78">
        <v>1173</v>
      </c>
      <c r="L31" s="323">
        <f t="shared" si="8"/>
        <v>0</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0.5</v>
      </c>
      <c r="E37" s="61">
        <f t="shared" si="10"/>
        <v>0</v>
      </c>
      <c r="F37" s="61"/>
      <c r="G37" s="61">
        <f>SUM(G28:G36)</f>
        <v>1</v>
      </c>
      <c r="H37" s="62"/>
      <c r="I37" s="14" t="s">
        <v>80</v>
      </c>
      <c r="J37" s="14"/>
      <c r="K37" s="14"/>
      <c r="L37" s="323">
        <f>SUM(L28:L36)</f>
        <v>6896</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21757.68</v>
      </c>
      <c r="N40" s="98"/>
      <c r="O40" s="98"/>
      <c r="P40" s="98"/>
      <c r="Q40" s="98"/>
      <c r="V40" s="471" t="s">
        <v>84</v>
      </c>
      <c r="W40" s="471"/>
      <c r="X40" s="472">
        <f>+G40</f>
        <v>182954.62</v>
      </c>
      <c r="Y40" s="472"/>
      <c r="Z40" s="472"/>
      <c r="AA40" s="472"/>
      <c r="AB40" s="56">
        <f>ROUND(X39/X40,0)</f>
        <v>189</v>
      </c>
      <c r="AC40" s="56">
        <f>ROUND(AB40*$X$26,0)</f>
        <v>21758</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1919692.7375370138</v>
      </c>
      <c r="O44" s="1"/>
      <c r="V44" s="482" t="s">
        <v>88</v>
      </c>
      <c r="W44" s="482"/>
      <c r="X44" s="482"/>
      <c r="Y44" s="482"/>
      <c r="Z44" s="482"/>
      <c r="AA44" s="482"/>
      <c r="AB44" s="482"/>
      <c r="AC44" s="105">
        <f>SUM(AC26,AC37,AC40)</f>
        <v>499356</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262.17180000000002</v>
      </c>
      <c r="D47" s="116"/>
      <c r="E47" s="116"/>
      <c r="F47" s="116"/>
      <c r="G47" s="117">
        <f>K7</f>
        <v>1.0289999999999999</v>
      </c>
      <c r="H47" s="117"/>
      <c r="I47" s="118">
        <v>1317.85</v>
      </c>
      <c r="J47" s="119" t="s">
        <v>95</v>
      </c>
      <c r="K47" s="120">
        <f>ROUND(C47*G47*I47,0)</f>
        <v>355523</v>
      </c>
      <c r="L47" s="337"/>
      <c r="O47" s="1"/>
      <c r="V47" s="101" t="s">
        <v>94</v>
      </c>
      <c r="W47" s="121">
        <f>AB10+AB11+AB16+AB19+AB22</f>
        <v>67.12</v>
      </c>
      <c r="X47" s="475">
        <f>AB7</f>
        <v>1.0289999999999999</v>
      </c>
      <c r="Y47" s="475"/>
      <c r="Z47" s="122">
        <f>+I47</f>
        <v>1317.85</v>
      </c>
      <c r="AA47" s="123" t="s">
        <v>95</v>
      </c>
      <c r="AB47" s="124">
        <f>ROUND(W47*X47*Z47,0)</f>
        <v>91019</v>
      </c>
      <c r="AC47" s="125"/>
      <c r="AD47" s="9"/>
    </row>
    <row r="48" spans="1:30" ht="18" customHeight="1" x14ac:dyDescent="0.3">
      <c r="B48" s="126" t="s">
        <v>72</v>
      </c>
      <c r="C48" s="116">
        <f>K12+K13+K17+K20+K23</f>
        <v>193.64400000000001</v>
      </c>
      <c r="D48" s="116"/>
      <c r="E48" s="116"/>
      <c r="F48" s="116"/>
      <c r="G48" s="117">
        <f>K7</f>
        <v>1.0289999999999999</v>
      </c>
      <c r="H48" s="117"/>
      <c r="I48" s="118">
        <v>898.92</v>
      </c>
      <c r="J48" s="119" t="s">
        <v>95</v>
      </c>
      <c r="K48" s="120">
        <f>ROUND(C48*G48*I48,0)</f>
        <v>179119</v>
      </c>
      <c r="L48" s="338"/>
      <c r="O48" s="1"/>
      <c r="V48" s="127" t="s">
        <v>72</v>
      </c>
      <c r="W48" s="121">
        <f>AB12+AB13+AB17+AB20+AB23</f>
        <v>48</v>
      </c>
      <c r="X48" s="475">
        <f>AB7</f>
        <v>1.0289999999999999</v>
      </c>
      <c r="Y48" s="475"/>
      <c r="Z48" s="122">
        <f>+I48</f>
        <v>898.92</v>
      </c>
      <c r="AA48" s="123" t="s">
        <v>95</v>
      </c>
      <c r="AB48" s="124">
        <f>ROUND(W48*X48*Z48,0)</f>
        <v>44399</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455.81580000000002</v>
      </c>
      <c r="D50" s="138"/>
      <c r="E50" s="139"/>
      <c r="F50" s="139"/>
      <c r="G50" s="140" t="s">
        <v>97</v>
      </c>
      <c r="H50" s="140"/>
      <c r="I50" s="140"/>
      <c r="J50" s="140"/>
      <c r="K50" s="140"/>
      <c r="L50" s="323">
        <f>IF(B2=75,0,K49+K48+K47)</f>
        <v>534642</v>
      </c>
      <c r="N50" s="3"/>
      <c r="O50" s="1"/>
      <c r="V50" s="141" t="s">
        <v>96</v>
      </c>
      <c r="W50" s="142">
        <f>SUM(W47:W49)</f>
        <v>115.12</v>
      </c>
      <c r="X50" s="476" t="s">
        <v>97</v>
      </c>
      <c r="Y50" s="477"/>
      <c r="Z50" s="477"/>
      <c r="AA50" s="477"/>
      <c r="AB50" s="477"/>
      <c r="AC50" s="56">
        <f>IF(V2=75,0,AB49+AB48+AB47)</f>
        <v>135418</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455.81580000000002</v>
      </c>
      <c r="H53" s="57" t="s">
        <v>101</v>
      </c>
      <c r="I53" s="57"/>
      <c r="J53" s="147">
        <v>200815.52</v>
      </c>
      <c r="K53" s="147"/>
      <c r="L53" s="340"/>
      <c r="N53" s="3"/>
      <c r="O53" s="1"/>
      <c r="V53" s="485" t="s">
        <v>100</v>
      </c>
      <c r="W53" s="485"/>
      <c r="X53" s="148">
        <f>AB26</f>
        <v>115.12</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2.2699999999999999E-3</v>
      </c>
      <c r="L54" s="328"/>
      <c r="N54" s="65"/>
      <c r="O54" s="1"/>
      <c r="V54" s="485" t="s">
        <v>102</v>
      </c>
      <c r="W54" s="485"/>
      <c r="X54" s="485"/>
      <c r="Y54" s="485"/>
      <c r="Z54" s="485"/>
      <c r="AA54" s="485"/>
      <c r="AB54" s="488">
        <f>ROUND(X53/AA53,6)</f>
        <v>5.7300000000000005E-4</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115.12</v>
      </c>
      <c r="H56" s="57" t="s">
        <v>105</v>
      </c>
      <c r="I56" s="57"/>
      <c r="J56" s="147">
        <f>+G40</f>
        <v>182954.62</v>
      </c>
      <c r="K56" s="147"/>
      <c r="L56" s="340"/>
      <c r="O56" s="1"/>
      <c r="V56" s="485" t="s">
        <v>104</v>
      </c>
      <c r="W56" s="485"/>
      <c r="X56" s="151">
        <f>X26</f>
        <v>115.12</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6.29E-4</v>
      </c>
      <c r="L57" s="328"/>
      <c r="O57" s="1"/>
      <c r="V57" s="485" t="s">
        <v>106</v>
      </c>
      <c r="W57" s="485"/>
      <c r="X57" s="485"/>
      <c r="Y57" s="485"/>
      <c r="Z57" s="485"/>
      <c r="AA57" s="485"/>
      <c r="AB57" s="488">
        <f>ROUND(X56/AA56,6)</f>
        <v>6.29E-4</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5.7300000000000005E-4</v>
      </c>
      <c r="AC58" s="56">
        <f>ROUND(Y58*AB58,0)</f>
        <v>2427</v>
      </c>
      <c r="AD58" s="9"/>
    </row>
    <row r="59" spans="2:30" x14ac:dyDescent="0.3">
      <c r="B59" s="60" t="s">
        <v>108</v>
      </c>
      <c r="C59" s="60"/>
      <c r="D59" s="60"/>
      <c r="E59" s="60"/>
      <c r="F59" s="60"/>
      <c r="G59" s="60"/>
      <c r="H59" s="155" t="s">
        <v>20</v>
      </c>
      <c r="I59" s="120">
        <v>4235563</v>
      </c>
      <c r="J59" s="156" t="s">
        <v>109</v>
      </c>
      <c r="K59" s="157">
        <f>K54</f>
        <v>2.2699999999999999E-3</v>
      </c>
      <c r="L59" s="323">
        <f>SUM(I59*K59)</f>
        <v>9614.7280099999989</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5.7300000000000005E-4</v>
      </c>
      <c r="AC66" s="56">
        <f>ROUND(Y66*AB66,0)</f>
        <v>61761</v>
      </c>
      <c r="AD66" s="9"/>
    </row>
    <row r="67" spans="1:30" ht="20.25" customHeight="1" x14ac:dyDescent="0.3">
      <c r="B67" s="14" t="s">
        <v>117</v>
      </c>
      <c r="C67" s="14"/>
      <c r="D67" s="14"/>
      <c r="E67" s="14"/>
      <c r="F67" s="14"/>
      <c r="H67" s="155" t="s">
        <v>22</v>
      </c>
      <c r="I67" s="120">
        <v>107785963</v>
      </c>
      <c r="J67" s="156" t="s">
        <v>109</v>
      </c>
      <c r="K67" s="157">
        <f>K54</f>
        <v>2.2699999999999999E-3</v>
      </c>
      <c r="L67" s="323">
        <f>SUM(I67*K67)</f>
        <v>244674.13600999999</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6.29E-4</v>
      </c>
      <c r="AC68" s="56">
        <f>ROUND(Y68*AB68,0)</f>
        <v>0</v>
      </c>
      <c r="AD68" s="9"/>
    </row>
    <row r="69" spans="1:30" ht="15" customHeight="1" x14ac:dyDescent="0.3">
      <c r="B69" s="161" t="s">
        <v>119</v>
      </c>
      <c r="C69" s="14"/>
      <c r="D69" s="14"/>
      <c r="E69" s="14"/>
      <c r="F69" s="14"/>
      <c r="H69" s="155" t="s">
        <v>21</v>
      </c>
      <c r="I69" s="120">
        <v>0</v>
      </c>
      <c r="J69" s="156" t="s">
        <v>109</v>
      </c>
      <c r="K69" s="157">
        <f>K57</f>
        <v>6.29E-4</v>
      </c>
      <c r="L69" s="323">
        <f t="shared" ref="L69:L72" si="11">SUM(I69*K69)</f>
        <v>0</v>
      </c>
      <c r="O69" s="1"/>
      <c r="V69" s="479" t="s">
        <v>120</v>
      </c>
      <c r="W69" s="479"/>
      <c r="X69" s="479"/>
      <c r="Y69" s="496">
        <f>+I70</f>
        <v>-4207636</v>
      </c>
      <c r="Z69" s="496"/>
      <c r="AA69" s="153" t="s">
        <v>109</v>
      </c>
      <c r="AB69" s="154">
        <f>AB54</f>
        <v>5.7300000000000005E-4</v>
      </c>
      <c r="AC69" s="56">
        <f>ROUND(Y69*AB69,0)</f>
        <v>-2411</v>
      </c>
      <c r="AD69" s="9"/>
    </row>
    <row r="70" spans="1:30" ht="20.25" customHeight="1" x14ac:dyDescent="0.3">
      <c r="B70" s="14" t="s">
        <v>120</v>
      </c>
      <c r="C70" s="14"/>
      <c r="D70" s="14"/>
      <c r="E70" s="14"/>
      <c r="F70" s="14"/>
      <c r="H70" s="155" t="s">
        <v>20</v>
      </c>
      <c r="I70" s="120">
        <v>-4207636</v>
      </c>
      <c r="J70" s="156" t="s">
        <v>109</v>
      </c>
      <c r="K70" s="157">
        <f>K54</f>
        <v>2.2699999999999999E-3</v>
      </c>
      <c r="L70" s="323">
        <f t="shared" si="11"/>
        <v>-9551.3337199999987</v>
      </c>
      <c r="O70" s="1"/>
      <c r="V70" s="479" t="s">
        <v>121</v>
      </c>
      <c r="W70" s="479"/>
      <c r="X70" s="479"/>
      <c r="Y70" s="493">
        <f>+I71</f>
        <v>1882126</v>
      </c>
      <c r="Z70" s="493"/>
      <c r="AA70" s="153" t="s">
        <v>109</v>
      </c>
      <c r="AB70" s="154">
        <f>AB54</f>
        <v>5.7300000000000005E-4</v>
      </c>
      <c r="AC70" s="56">
        <f>ROUND(Y70*AB70,0)</f>
        <v>1078</v>
      </c>
      <c r="AD70" s="9"/>
    </row>
    <row r="71" spans="1:30" ht="20.25" customHeight="1" x14ac:dyDescent="0.3">
      <c r="B71" s="14" t="s">
        <v>121</v>
      </c>
      <c r="C71" s="14"/>
      <c r="D71" s="14"/>
      <c r="E71" s="14"/>
      <c r="F71" s="14"/>
      <c r="H71" s="155" t="s">
        <v>20</v>
      </c>
      <c r="I71" s="120">
        <v>1882126</v>
      </c>
      <c r="J71" s="156" t="s">
        <v>109</v>
      </c>
      <c r="K71" s="157">
        <f>K54</f>
        <v>2.2699999999999999E-3</v>
      </c>
      <c r="L71" s="323">
        <f t="shared" si="11"/>
        <v>4272.4260199999999</v>
      </c>
      <c r="O71" s="1"/>
      <c r="V71" s="479" t="s">
        <v>122</v>
      </c>
      <c r="W71" s="479"/>
      <c r="X71" s="479"/>
      <c r="Y71" s="493">
        <f>+I72</f>
        <v>14221398</v>
      </c>
      <c r="Z71" s="493"/>
      <c r="AA71" s="153" t="s">
        <v>109</v>
      </c>
      <c r="AB71" s="154">
        <f>AB57</f>
        <v>6.29E-4</v>
      </c>
      <c r="AC71" s="56">
        <f>ROUND(Y71*AB71,0)</f>
        <v>8945</v>
      </c>
      <c r="AD71" s="9"/>
    </row>
    <row r="72" spans="1:30" ht="21" customHeight="1" x14ac:dyDescent="0.35">
      <c r="B72" s="14" t="s">
        <v>122</v>
      </c>
      <c r="C72" s="14"/>
      <c r="D72" s="14"/>
      <c r="E72" s="14"/>
      <c r="F72" s="14"/>
      <c r="H72" s="155" t="s">
        <v>21</v>
      </c>
      <c r="I72" s="120">
        <v>14221398</v>
      </c>
      <c r="J72" s="156" t="s">
        <v>109</v>
      </c>
      <c r="K72" s="157">
        <f>K57</f>
        <v>6.29E-4</v>
      </c>
      <c r="L72" s="323">
        <f t="shared" si="11"/>
        <v>8945.2593419999994</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6.29E-4</v>
      </c>
      <c r="AC76" s="56">
        <f>ROUND(Y76*AB76,0)</f>
        <v>1083</v>
      </c>
      <c r="AD76" s="9"/>
    </row>
    <row r="77" spans="1:30" ht="26.25" customHeight="1" x14ac:dyDescent="0.3">
      <c r="B77" s="14" t="s">
        <v>133</v>
      </c>
      <c r="C77" s="14"/>
      <c r="D77" s="14"/>
      <c r="E77" s="14"/>
      <c r="F77" s="14"/>
      <c r="H77" s="155" t="s">
        <v>24</v>
      </c>
      <c r="I77" s="178">
        <v>1722101</v>
      </c>
      <c r="J77" s="156" t="s">
        <v>109</v>
      </c>
      <c r="K77" s="157">
        <f>K57</f>
        <v>6.29E-4</v>
      </c>
      <c r="L77" s="323">
        <f t="shared" si="12"/>
        <v>1083.2015289999999</v>
      </c>
      <c r="O77" s="1"/>
      <c r="V77" s="479" t="str">
        <f>+B78</f>
        <v>15.  Florida Teachers Classroom Supply Assistance Program</v>
      </c>
      <c r="W77" s="479"/>
      <c r="X77" s="479"/>
      <c r="Y77" s="489">
        <f>+I78</f>
        <v>0</v>
      </c>
      <c r="Z77" s="489"/>
      <c r="AA77" s="165" t="s">
        <v>129</v>
      </c>
      <c r="AB77" s="154">
        <f>AB54</f>
        <v>5.7300000000000005E-4</v>
      </c>
      <c r="AC77" s="56">
        <f>ROUND(Y77*AB77,0)</f>
        <v>0</v>
      </c>
      <c r="AD77" s="9"/>
    </row>
    <row r="78" spans="1:30" ht="26.25" customHeight="1" x14ac:dyDescent="0.3">
      <c r="B78" s="433" t="s">
        <v>134</v>
      </c>
      <c r="C78" s="433"/>
      <c r="D78" s="433"/>
      <c r="E78" s="14"/>
      <c r="F78" s="14"/>
      <c r="H78" s="155" t="s">
        <v>135</v>
      </c>
      <c r="I78" s="179">
        <v>0</v>
      </c>
      <c r="J78" s="156" t="s">
        <v>109</v>
      </c>
      <c r="K78" s="157">
        <f>K54</f>
        <v>2.2699999999999999E-3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707657</v>
      </c>
      <c r="AD81" s="188"/>
    </row>
    <row r="82" spans="1:30" ht="22.5" customHeight="1" thickTop="1" thickBot="1" x14ac:dyDescent="0.35">
      <c r="B82" s="14" t="s">
        <v>139</v>
      </c>
      <c r="C82" s="14"/>
      <c r="D82" s="14"/>
      <c r="E82" s="14"/>
      <c r="F82" s="14"/>
      <c r="G82" s="14"/>
      <c r="H82" s="14"/>
      <c r="I82" s="14"/>
      <c r="J82" s="14"/>
      <c r="K82" s="14"/>
      <c r="L82" s="342">
        <f>SUM(L44:L81)</f>
        <v>2713373.154728014</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'2791'!AC81</f>
        <v>707657</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707657</v>
      </c>
      <c r="L86" s="323">
        <f>IF(G26=0,0,IF(G26&gt;250,-(((250/G26)*K86)*IF(M86="H",0.02,0.05)),IF(M86="H",-0.02*K86,-0.05*K86)))</f>
        <v>-35382.85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2677990.3047280139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-1519538.27</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1158452.0347280139</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231690.40694560279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281</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282</v>
      </c>
      <c r="C123" s="208" t="s">
        <v>198</v>
      </c>
    </row>
    <row r="124" spans="2:3" hidden="1" x14ac:dyDescent="0.3">
      <c r="B124" s="212" t="s">
        <v>283</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41808.602407407401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281</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282</v>
      </c>
      <c r="C164" s="222" t="s">
        <v>243</v>
      </c>
      <c r="D164" s="218"/>
    </row>
    <row r="165" spans="1:4" hidden="1" x14ac:dyDescent="0.3">
      <c r="A165" s="217" t="s">
        <v>244</v>
      </c>
      <c r="B165" s="221" t="s">
        <v>283</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41808.602407407401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9" priority="2" stopIfTrue="1" operator="lessThan">
      <formula>0</formula>
    </cfRule>
  </conditionalFormatting>
  <conditionalFormatting sqref="A141:A172">
    <cfRule type="cellIs" dxfId="6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'2801'!B2</f>
        <v>50</v>
      </c>
      <c r="W2" s="429" t="s">
        <v>4</v>
      </c>
      <c r="X2" s="430"/>
      <c r="Y2" s="431"/>
      <c r="Z2" s="431"/>
      <c r="AA2" s="431"/>
      <c r="AB2" s="431"/>
      <c r="AC2" s="431"/>
      <c r="AD2" s="9"/>
    </row>
    <row r="3" spans="1:30" ht="20.399999999999999" x14ac:dyDescent="0.35">
      <c r="B3" s="10" t="str">
        <f>"Revenue Estimate Worksheet for "&amp;B124</f>
        <v>Revenue Estimate Worksheet for PB Maritime Academy Charter</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'2801'!G7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165.06</v>
      </c>
      <c r="E10" s="46">
        <v>0</v>
      </c>
      <c r="F10" s="46">
        <v>0</v>
      </c>
      <c r="G10" s="47">
        <f>IF($B$154&lt;8,D10*2,D10+E10)</f>
        <v>330.12</v>
      </c>
      <c r="H10" s="48"/>
      <c r="I10" s="49">
        <v>1.1259999999999999</v>
      </c>
      <c r="J10" s="49"/>
      <c r="K10" s="50">
        <f>ROUND(G10*I10,4)</f>
        <v>371.71510000000001</v>
      </c>
      <c r="L10" s="323">
        <f>SUM(K10*$G$7)*($K$7)</f>
        <v>1542131.2126000831</v>
      </c>
      <c r="N10" s="52">
        <v>5101</v>
      </c>
      <c r="O10" s="53">
        <v>101</v>
      </c>
      <c r="Q10" s="54"/>
      <c r="V10" s="440" t="s">
        <v>26</v>
      </c>
      <c r="W10" s="440"/>
      <c r="X10" s="441">
        <f>IF('2801'!K$84=1,'2801'!G10,0)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23.5</v>
      </c>
      <c r="E11" s="14">
        <v>0</v>
      </c>
      <c r="F11" s="14">
        <v>0</v>
      </c>
      <c r="G11" s="47">
        <f t="shared" ref="G11:G25" si="2">IF($B$154&lt;8,D11*2,D11+E11)</f>
        <v>47</v>
      </c>
      <c r="H11" s="48"/>
      <c r="I11" s="57">
        <f>I10</f>
        <v>1.1259999999999999</v>
      </c>
      <c r="J11" s="57"/>
      <c r="K11" s="50">
        <f t="shared" ref="K11:K25" si="3">ROUND(G11*I11,4)</f>
        <v>52.921999999999997</v>
      </c>
      <c r="L11" s="323">
        <f t="shared" ref="L11:L25" si="4">SUM(K11*$G$7)*($K$7)</f>
        <v>219557.04256625994</v>
      </c>
      <c r="M11" s="1" t="str">
        <f>IF(ROUND(G11,2)=ROUND(SUM(G28:G30),2)," ","CHECK 2. PK-3 Lines Below")</f>
        <v xml:space="preserve"> </v>
      </c>
      <c r="N11" s="52">
        <v>5101</v>
      </c>
      <c r="O11" s="58" t="s">
        <v>29</v>
      </c>
      <c r="Q11" s="54"/>
      <c r="V11" s="451" t="s">
        <v>28</v>
      </c>
      <c r="W11" s="451"/>
      <c r="X11" s="441">
        <f>IF('2801'!K$84=1,'2801'!G11,0)</f>
        <v>0</v>
      </c>
      <c r="Y11" s="441"/>
      <c r="Z11" s="452">
        <v>1</v>
      </c>
      <c r="AA11" s="452"/>
      <c r="AB11" s="55">
        <f t="shared" si="0"/>
        <v>0</v>
      </c>
      <c r="AC11" s="56">
        <f t="shared" si="1"/>
        <v>0</v>
      </c>
      <c r="AD11" s="9"/>
    </row>
    <row r="12" spans="1:30" x14ac:dyDescent="0.3">
      <c r="A12" s="1" t="s">
        <v>30</v>
      </c>
      <c r="B12" s="14" t="s">
        <v>31</v>
      </c>
      <c r="C12" s="14"/>
      <c r="D12" s="14">
        <v>283.63</v>
      </c>
      <c r="E12" s="14">
        <v>0</v>
      </c>
      <c r="F12" s="14">
        <v>0</v>
      </c>
      <c r="G12" s="47">
        <f t="shared" si="2"/>
        <v>567.26</v>
      </c>
      <c r="H12" s="48"/>
      <c r="I12" s="57">
        <v>1</v>
      </c>
      <c r="J12" s="57"/>
      <c r="K12" s="50">
        <f t="shared" si="3"/>
        <v>567.26</v>
      </c>
      <c r="L12" s="323">
        <f t="shared" si="4"/>
        <v>2353386.6438557995</v>
      </c>
      <c r="N12" s="52">
        <v>5102</v>
      </c>
      <c r="O12" s="53">
        <v>102</v>
      </c>
      <c r="Q12" s="54"/>
      <c r="V12" s="451" t="s">
        <v>31</v>
      </c>
      <c r="W12" s="451"/>
      <c r="X12" s="441">
        <f>IF('2801'!K$84=1,'2801'!G12,0)</f>
        <v>0</v>
      </c>
      <c r="Y12" s="441"/>
      <c r="Z12" s="452">
        <v>1</v>
      </c>
      <c r="AA12" s="452"/>
      <c r="AB12" s="55">
        <f t="shared" si="0"/>
        <v>0</v>
      </c>
      <c r="AC12" s="56">
        <f t="shared" si="1"/>
        <v>0</v>
      </c>
      <c r="AD12" s="9"/>
    </row>
    <row r="13" spans="1:30" x14ac:dyDescent="0.3">
      <c r="A13" s="1" t="s">
        <v>32</v>
      </c>
      <c r="B13" s="14" t="s">
        <v>33</v>
      </c>
      <c r="C13" s="14"/>
      <c r="D13" s="14">
        <v>33.5</v>
      </c>
      <c r="E13" s="14">
        <v>0</v>
      </c>
      <c r="F13" s="14">
        <v>0</v>
      </c>
      <c r="G13" s="47">
        <f t="shared" si="2"/>
        <v>67</v>
      </c>
      <c r="H13" s="48"/>
      <c r="I13" s="57">
        <f>I12</f>
        <v>1</v>
      </c>
      <c r="J13" s="57"/>
      <c r="K13" s="50">
        <f t="shared" si="3"/>
        <v>67</v>
      </c>
      <c r="L13" s="323">
        <f t="shared" si="4"/>
        <v>277962.31910999998</v>
      </c>
      <c r="M13" s="1" t="str">
        <f>IF(ROUND(G13,2)=ROUND(SUM(G31:G33),2)," ","CHECK 2. 4-8 Lines Below")</f>
        <v xml:space="preserve"> </v>
      </c>
      <c r="N13" s="52">
        <v>5102</v>
      </c>
      <c r="O13" s="58" t="s">
        <v>34</v>
      </c>
      <c r="Q13" s="54"/>
      <c r="V13" s="451" t="s">
        <v>33</v>
      </c>
      <c r="W13" s="451"/>
      <c r="X13" s="441">
        <f>IF('2801'!K$84=1,'2801'!G13,0)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IF('2801'!K$84=1,'2801'!G14,0)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IF('2801'!K$84=1,'2801'!G15,0)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IF('2801'!K$84=1,'2801'!G16,0)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IF('2801'!K$84=1,'2801'!G17,0)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IF('2801'!K$84=1,'2801'!G18,0)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IF('2801'!K$84=1,'2801'!G19,0)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IF('2801'!K$84=1,'2801'!G20,0)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IF('2801'!K$84=1,'2801'!G21,0)</f>
        <v>0</v>
      </c>
      <c r="Y21" s="441"/>
      <c r="Z21" s="452">
        <v>1</v>
      </c>
      <c r="AA21" s="452"/>
      <c r="AB21" s="55">
        <f t="shared" si="0"/>
        <v>0</v>
      </c>
      <c r="AC21" s="56">
        <f t="shared" si="1"/>
        <v>0</v>
      </c>
      <c r="AD21" s="9"/>
    </row>
    <row r="22" spans="1:30" ht="16.2" x14ac:dyDescent="0.35">
      <c r="A22" s="1" t="s">
        <v>52</v>
      </c>
      <c r="B22" s="14" t="s">
        <v>53</v>
      </c>
      <c r="C22" s="14"/>
      <c r="D22" s="14">
        <v>43.44</v>
      </c>
      <c r="E22" s="14">
        <v>0</v>
      </c>
      <c r="F22" s="14">
        <v>0</v>
      </c>
      <c r="G22" s="47">
        <f t="shared" si="2"/>
        <v>86.88</v>
      </c>
      <c r="H22" s="48"/>
      <c r="I22" s="57">
        <v>1.147</v>
      </c>
      <c r="J22" s="57"/>
      <c r="K22" s="50">
        <f t="shared" si="3"/>
        <v>99.651399999999995</v>
      </c>
      <c r="L22" s="323">
        <f t="shared" si="4"/>
        <v>413422.89920236194</v>
      </c>
      <c r="N22" s="52">
        <v>5101</v>
      </c>
      <c r="O22" s="53">
        <v>130</v>
      </c>
      <c r="Q22" s="54"/>
      <c r="V22" s="451" t="s">
        <v>53</v>
      </c>
      <c r="W22" s="451"/>
      <c r="X22" s="441">
        <f>IF('2801'!K$84=1,'2801'!G22,0)</f>
        <v>0</v>
      </c>
      <c r="Y22" s="441"/>
      <c r="Z22" s="452">
        <v>1</v>
      </c>
      <c r="AA22" s="452"/>
      <c r="AB22" s="55">
        <f t="shared" si="0"/>
        <v>0</v>
      </c>
      <c r="AC22" s="56">
        <f t="shared" si="1"/>
        <v>0</v>
      </c>
      <c r="AD22" s="9"/>
    </row>
    <row r="23" spans="1:30" ht="16.2" x14ac:dyDescent="0.35">
      <c r="A23" s="1" t="s">
        <v>54</v>
      </c>
      <c r="B23" s="14" t="s">
        <v>55</v>
      </c>
      <c r="C23" s="14"/>
      <c r="D23" s="14">
        <v>14.16</v>
      </c>
      <c r="E23" s="14">
        <v>0</v>
      </c>
      <c r="F23" s="14">
        <v>0</v>
      </c>
      <c r="G23" s="47">
        <f t="shared" si="2"/>
        <v>28.32</v>
      </c>
      <c r="H23" s="48"/>
      <c r="I23" s="57">
        <f>I22</f>
        <v>1.147</v>
      </c>
      <c r="J23" s="57"/>
      <c r="K23" s="50">
        <f t="shared" si="3"/>
        <v>32.482999999999997</v>
      </c>
      <c r="L23" s="323">
        <f t="shared" si="4"/>
        <v>134761.94047238998</v>
      </c>
      <c r="N23" s="52">
        <v>5102</v>
      </c>
      <c r="O23" s="53">
        <v>130</v>
      </c>
      <c r="Q23" s="54"/>
      <c r="V23" s="451" t="s">
        <v>55</v>
      </c>
      <c r="W23" s="451"/>
      <c r="X23" s="441">
        <f>IF('2801'!K$84=1,'2801'!G23,0)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IF('2801'!K$84=1,'2801'!G24,0)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IF('2801'!K$84=1,'2801'!G25,0)</f>
        <v>0</v>
      </c>
      <c r="Y25" s="441"/>
      <c r="Z25" s="452">
        <v>1</v>
      </c>
      <c r="AA25" s="452"/>
      <c r="AB25" s="55">
        <f t="shared" si="0"/>
        <v>0</v>
      </c>
      <c r="AC25" s="56">
        <f t="shared" si="1"/>
        <v>0</v>
      </c>
      <c r="AD25" s="9"/>
    </row>
    <row r="26" spans="1:30" ht="20.25" customHeight="1" thickBot="1" x14ac:dyDescent="0.35">
      <c r="B26" s="60" t="s">
        <v>60</v>
      </c>
      <c r="C26" s="60"/>
      <c r="D26" s="61">
        <f t="shared" ref="D26:E26" si="5">SUM(D10:D25)</f>
        <v>563.29</v>
      </c>
      <c r="E26" s="61">
        <f t="shared" si="5"/>
        <v>0</v>
      </c>
      <c r="F26" s="61"/>
      <c r="G26" s="61">
        <f>SUM(G10:G25)</f>
        <v>1126.58</v>
      </c>
      <c r="H26" s="62"/>
      <c r="I26" s="62"/>
      <c r="J26" s="63"/>
      <c r="K26" s="64">
        <f>SUM(K10:K25)</f>
        <v>1191.0315000000001</v>
      </c>
      <c r="L26" s="321">
        <f>SUM(L10:L25)</f>
        <v>4941222.0578068933</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23.5</v>
      </c>
      <c r="E28" s="14">
        <v>0</v>
      </c>
      <c r="F28" s="75">
        <v>0</v>
      </c>
      <c r="G28" s="47">
        <f t="shared" ref="G28:G36" si="6">IF($B$154&lt;8,D28*2,D28+E28)</f>
        <v>47</v>
      </c>
      <c r="H28" s="76"/>
      <c r="I28" s="77" t="s">
        <v>68</v>
      </c>
      <c r="J28" s="52">
        <v>251</v>
      </c>
      <c r="K28" s="78">
        <v>1047</v>
      </c>
      <c r="L28" s="323">
        <f>SUM(G28*K28)</f>
        <v>49209</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33.5</v>
      </c>
      <c r="E31" s="14">
        <v>0</v>
      </c>
      <c r="F31" s="85">
        <v>0</v>
      </c>
      <c r="G31" s="47">
        <f t="shared" si="6"/>
        <v>67</v>
      </c>
      <c r="H31" s="76"/>
      <c r="I31" s="86" t="s">
        <v>72</v>
      </c>
      <c r="J31" s="52">
        <v>251</v>
      </c>
      <c r="K31" s="78">
        <v>1173</v>
      </c>
      <c r="L31" s="323">
        <f t="shared" si="8"/>
        <v>78591</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57</v>
      </c>
      <c r="E37" s="61">
        <f t="shared" si="10"/>
        <v>0</v>
      </c>
      <c r="F37" s="61"/>
      <c r="G37" s="61">
        <f>SUM(G28:G36)</f>
        <v>114</v>
      </c>
      <c r="H37" s="62"/>
      <c r="I37" s="14" t="s">
        <v>80</v>
      </c>
      <c r="J37" s="14"/>
      <c r="K37" s="14"/>
      <c r="L37" s="323">
        <f>SUM(L28:L36)</f>
        <v>127800</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212923.62</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5281945.6778068934</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524.2885</v>
      </c>
      <c r="D47" s="116"/>
      <c r="E47" s="116"/>
      <c r="F47" s="116"/>
      <c r="G47" s="117">
        <f>K7</f>
        <v>1.0289999999999999</v>
      </c>
      <c r="H47" s="117"/>
      <c r="I47" s="118">
        <v>1317.85</v>
      </c>
      <c r="J47" s="119" t="s">
        <v>95</v>
      </c>
      <c r="K47" s="120">
        <f>ROUND(C47*G47*I47,0)</f>
        <v>710971</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666.74299999999994</v>
      </c>
      <c r="D48" s="116"/>
      <c r="E48" s="116"/>
      <c r="F48" s="116"/>
      <c r="G48" s="117">
        <f>K7</f>
        <v>1.0289999999999999</v>
      </c>
      <c r="H48" s="117"/>
      <c r="I48" s="118">
        <v>898.92</v>
      </c>
      <c r="J48" s="119" t="s">
        <v>95</v>
      </c>
      <c r="K48" s="120">
        <f>ROUND(C48*G48*I48,0)</f>
        <v>616730</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1191.0315000000001</v>
      </c>
      <c r="D50" s="138"/>
      <c r="E50" s="139"/>
      <c r="F50" s="139"/>
      <c r="G50" s="140" t="s">
        <v>97</v>
      </c>
      <c r="H50" s="140"/>
      <c r="I50" s="140"/>
      <c r="J50" s="140"/>
      <c r="K50" s="140"/>
      <c r="L50" s="323">
        <f>IF(B2=75,0,K49+K48+K47)</f>
        <v>1327701</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1191.0315000000001</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5.9309999999999996E-3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1126.58</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6.1580000000000003E-3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5.9309999999999996E-3</v>
      </c>
      <c r="L59" s="323">
        <f>SUM(I59*K59)</f>
        <v>25121.124152999997</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5.9309999999999996E-3</v>
      </c>
      <c r="L67" s="323">
        <f>SUM(I67*K67)</f>
        <v>639278.54655299999</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6.1580000000000003E-3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5.9309999999999996E-3</v>
      </c>
      <c r="L70" s="323">
        <f t="shared" si="11"/>
        <v>-24955.489115999997</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5.9309999999999996E-3</v>
      </c>
      <c r="L71" s="323">
        <f t="shared" si="11"/>
        <v>11162.889305999999</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6.1580000000000003E-3</v>
      </c>
      <c r="L72" s="323">
        <f t="shared" si="11"/>
        <v>87575.36888400001</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509</v>
      </c>
      <c r="AA74" s="165" t="s">
        <v>129</v>
      </c>
      <c r="AB74" s="166">
        <f>+K75</f>
        <v>365</v>
      </c>
      <c r="AC74" s="56">
        <f>ROUND(AB74*Z74,0)</f>
        <v>185785</v>
      </c>
      <c r="AD74" s="9"/>
    </row>
    <row r="75" spans="1:30" ht="19.5" customHeight="1" x14ac:dyDescent="0.3">
      <c r="A75" s="1" t="s">
        <v>130</v>
      </c>
      <c r="B75" s="167" t="s">
        <v>127</v>
      </c>
      <c r="C75" s="168" t="s">
        <v>128</v>
      </c>
      <c r="D75" s="167">
        <v>509</v>
      </c>
      <c r="E75" s="167">
        <v>0</v>
      </c>
      <c r="F75" s="167">
        <v>0</v>
      </c>
      <c r="G75" s="169">
        <f>IF($B$154&lt;8,D75,E75)</f>
        <v>509</v>
      </c>
      <c r="H75" s="170"/>
      <c r="I75" s="171">
        <f>AVERAGE(G75,D75)</f>
        <v>509</v>
      </c>
      <c r="J75" s="172" t="s">
        <v>129</v>
      </c>
      <c r="K75" s="173">
        <v>365</v>
      </c>
      <c r="L75" s="323">
        <f t="shared" ref="L75:L78" si="12">SUM(I75*K75)</f>
        <v>185785</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6.1580000000000003E-3</v>
      </c>
      <c r="L77" s="323">
        <v>0</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5.9309999999999996E-3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185785</v>
      </c>
      <c r="AD81" s="188"/>
    </row>
    <row r="82" spans="1:30" ht="22.5" customHeight="1" thickTop="1" thickBot="1" x14ac:dyDescent="0.35">
      <c r="B82" s="14" t="s">
        <v>139</v>
      </c>
      <c r="C82" s="14"/>
      <c r="D82" s="14"/>
      <c r="E82" s="14"/>
      <c r="F82" s="14"/>
      <c r="G82" s="14"/>
      <c r="H82" s="14"/>
      <c r="I82" s="14"/>
      <c r="J82" s="14"/>
      <c r="K82" s="14"/>
      <c r="L82" s="342">
        <f>SUM(L44:L81)</f>
        <v>7533614.117586894</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'2801'!AC81</f>
        <v>185785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7533614.117586894</v>
      </c>
      <c r="L86" s="323">
        <f>IF(G26=0,0,IF(G26&gt;250,-(((250/G26)*K86)*IF(M86="H",0.02,0.05)),IF(M86="H",-0.02*K86,-0.05*K86)))</f>
        <v>-83589.426822627953</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7450024.6907642661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-4122807.49</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3327217.2007642658</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665443.44015285315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293091.27905671677</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284</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285</v>
      </c>
      <c r="C123" s="208" t="s">
        <v>198</v>
      </c>
    </row>
    <row r="124" spans="2:3" hidden="1" x14ac:dyDescent="0.3">
      <c r="B124" s="212" t="s">
        <v>286</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41808.602430555598</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284</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285</v>
      </c>
      <c r="C164" s="222" t="s">
        <v>243</v>
      </c>
      <c r="D164" s="218"/>
    </row>
    <row r="165" spans="1:4" hidden="1" x14ac:dyDescent="0.3">
      <c r="A165" s="217" t="s">
        <v>244</v>
      </c>
      <c r="B165" s="221" t="s">
        <v>286</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41808.602430555598</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7" priority="2" stopIfTrue="1" operator="lessThan">
      <formula>0</formula>
    </cfRule>
  </conditionalFormatting>
  <conditionalFormatting sqref="A141:A172">
    <cfRule type="cellIs" dxfId="6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'2911'!B2</f>
        <v>50</v>
      </c>
      <c r="W2" s="429" t="s">
        <v>4</v>
      </c>
      <c r="X2" s="430"/>
      <c r="Y2" s="431"/>
      <c r="Z2" s="431"/>
      <c r="AA2" s="431"/>
      <c r="AB2" s="431"/>
      <c r="AC2" s="431"/>
      <c r="AD2" s="9"/>
    </row>
    <row r="3" spans="1:30" ht="20.399999999999999" x14ac:dyDescent="0.35">
      <c r="B3" s="10" t="str">
        <f>"Revenue Estimate Worksheet for "&amp;B124</f>
        <v>Revenue Estimate Worksheet for Western Academy Charter School</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'2911'!G7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78.37</v>
      </c>
      <c r="E10" s="46">
        <v>0</v>
      </c>
      <c r="F10" s="46">
        <v>0</v>
      </c>
      <c r="G10" s="47">
        <f>IF($B$154&lt;8,D10*2,D10+E10)</f>
        <v>156.74</v>
      </c>
      <c r="H10" s="48"/>
      <c r="I10" s="49">
        <v>1.1259999999999999</v>
      </c>
      <c r="J10" s="49"/>
      <c r="K10" s="50">
        <f>ROUND(G10*I10,4)</f>
        <v>176.48920000000001</v>
      </c>
      <c r="L10" s="323">
        <f>SUM(K10*$G$7)*($K$7)</f>
        <v>732199.2138786359</v>
      </c>
      <c r="N10" s="52">
        <v>5101</v>
      </c>
      <c r="O10" s="53">
        <v>101</v>
      </c>
      <c r="Q10" s="54"/>
      <c r="V10" s="440" t="s">
        <v>26</v>
      </c>
      <c r="W10" s="440"/>
      <c r="X10" s="441">
        <f>IF('2911'!K$84=1,'2911'!G10,0)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6.38</v>
      </c>
      <c r="E11" s="14">
        <v>0</v>
      </c>
      <c r="F11" s="14">
        <v>0</v>
      </c>
      <c r="G11" s="47">
        <f t="shared" ref="G11:G25" si="2">IF($B$154&lt;8,D11*2,D11+E11)</f>
        <v>12.76</v>
      </c>
      <c r="H11" s="48"/>
      <c r="I11" s="57">
        <f>I10</f>
        <v>1.1259999999999999</v>
      </c>
      <c r="J11" s="57"/>
      <c r="K11" s="50">
        <f t="shared" ref="K11:K25" si="3">ROUND(G11*I11,4)</f>
        <v>14.367800000000001</v>
      </c>
      <c r="L11" s="323">
        <f t="shared" ref="L11:L25" si="4">SUM(K11*$G$7)*($K$7)</f>
        <v>59607.567291173997</v>
      </c>
      <c r="M11" s="1" t="str">
        <f>IF(ROUND(G11,2)=ROUND(SUM(G28:G30),2)," ","CHECK 2. PK-3 Lines Below")</f>
        <v xml:space="preserve"> </v>
      </c>
      <c r="N11" s="52">
        <v>5101</v>
      </c>
      <c r="O11" s="58" t="s">
        <v>29</v>
      </c>
      <c r="Q11" s="54"/>
      <c r="V11" s="451" t="s">
        <v>28</v>
      </c>
      <c r="W11" s="451"/>
      <c r="X11" s="441">
        <f>IF('2911'!K$84=1,'2911'!G11,0)</f>
        <v>0</v>
      </c>
      <c r="Y11" s="441"/>
      <c r="Z11" s="452">
        <v>1</v>
      </c>
      <c r="AA11" s="452"/>
      <c r="AB11" s="55">
        <f t="shared" si="0"/>
        <v>0</v>
      </c>
      <c r="AC11" s="56">
        <f t="shared" si="1"/>
        <v>0</v>
      </c>
      <c r="AD11" s="9"/>
    </row>
    <row r="12" spans="1:30" x14ac:dyDescent="0.3">
      <c r="A12" s="1" t="s">
        <v>30</v>
      </c>
      <c r="B12" s="14" t="s">
        <v>31</v>
      </c>
      <c r="C12" s="14"/>
      <c r="D12" s="14">
        <v>111.67</v>
      </c>
      <c r="E12" s="14">
        <v>0</v>
      </c>
      <c r="F12" s="14">
        <v>0</v>
      </c>
      <c r="G12" s="47">
        <f t="shared" si="2"/>
        <v>223.34</v>
      </c>
      <c r="H12" s="48"/>
      <c r="I12" s="57">
        <v>1</v>
      </c>
      <c r="J12" s="57"/>
      <c r="K12" s="50">
        <f t="shared" si="3"/>
        <v>223.34</v>
      </c>
      <c r="L12" s="323">
        <f t="shared" si="4"/>
        <v>926568.7216421999</v>
      </c>
      <c r="N12" s="52">
        <v>5102</v>
      </c>
      <c r="O12" s="53">
        <v>102</v>
      </c>
      <c r="Q12" s="54"/>
      <c r="V12" s="451" t="s">
        <v>31</v>
      </c>
      <c r="W12" s="451"/>
      <c r="X12" s="441">
        <f>IF('2911'!K$84=1,'2911'!G12,0)</f>
        <v>0</v>
      </c>
      <c r="Y12" s="441"/>
      <c r="Z12" s="452">
        <v>1</v>
      </c>
      <c r="AA12" s="452"/>
      <c r="AB12" s="55">
        <f t="shared" si="0"/>
        <v>0</v>
      </c>
      <c r="AC12" s="56">
        <f t="shared" si="1"/>
        <v>0</v>
      </c>
      <c r="AD12" s="9"/>
    </row>
    <row r="13" spans="1:30" x14ac:dyDescent="0.3">
      <c r="A13" s="1" t="s">
        <v>32</v>
      </c>
      <c r="B13" s="14" t="s">
        <v>33</v>
      </c>
      <c r="C13" s="14"/>
      <c r="D13" s="14">
        <v>14</v>
      </c>
      <c r="E13" s="14">
        <v>0</v>
      </c>
      <c r="F13" s="14">
        <v>0</v>
      </c>
      <c r="G13" s="47">
        <f t="shared" si="2"/>
        <v>28</v>
      </c>
      <c r="H13" s="48"/>
      <c r="I13" s="57">
        <f>I12</f>
        <v>1</v>
      </c>
      <c r="J13" s="57"/>
      <c r="K13" s="50">
        <f t="shared" si="3"/>
        <v>28</v>
      </c>
      <c r="L13" s="323">
        <f t="shared" si="4"/>
        <v>116163.35723999998</v>
      </c>
      <c r="M13" s="1" t="str">
        <f>IF(ROUND(G13,2)=ROUND(SUM(G31:G33),2)," ","CHECK 2. 4-8 Lines Below")</f>
        <v xml:space="preserve"> </v>
      </c>
      <c r="N13" s="52">
        <v>5102</v>
      </c>
      <c r="O13" s="58" t="s">
        <v>34</v>
      </c>
      <c r="Q13" s="54"/>
      <c r="V13" s="451" t="s">
        <v>33</v>
      </c>
      <c r="W13" s="451"/>
      <c r="X13" s="441">
        <f>IF('2911'!K$84=1,'2911'!G13,0)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IF('2911'!K$84=1,'2911'!G14,0)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IF('2911'!K$84=1,'2911'!G15,0)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IF('2911'!K$84=1,'2911'!G16,0)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IF('2911'!K$84=1,'2911'!G17,0)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IF('2911'!K$84=1,'2911'!G18,0)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IF('2911'!K$84=1,'2911'!G19,0)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IF('2911'!K$84=1,'2911'!G20,0)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IF('2911'!K$84=1,'2911'!G21,0)</f>
        <v>0</v>
      </c>
      <c r="Y21" s="441"/>
      <c r="Z21" s="452">
        <v>1</v>
      </c>
      <c r="AA21" s="452"/>
      <c r="AB21" s="55">
        <f t="shared" si="0"/>
        <v>0</v>
      </c>
      <c r="AC21" s="56">
        <f t="shared" si="1"/>
        <v>0</v>
      </c>
      <c r="AD21" s="9"/>
    </row>
    <row r="22" spans="1:30" ht="16.2" x14ac:dyDescent="0.35">
      <c r="A22" s="1" t="s">
        <v>52</v>
      </c>
      <c r="B22" s="14" t="s">
        <v>53</v>
      </c>
      <c r="C22" s="14"/>
      <c r="D22" s="14">
        <v>1.75</v>
      </c>
      <c r="E22" s="14">
        <v>0</v>
      </c>
      <c r="F22" s="14">
        <v>0</v>
      </c>
      <c r="G22" s="47">
        <f t="shared" si="2"/>
        <v>3.5</v>
      </c>
      <c r="H22" s="48"/>
      <c r="I22" s="57">
        <v>1.147</v>
      </c>
      <c r="J22" s="57"/>
      <c r="K22" s="50">
        <f t="shared" si="3"/>
        <v>4.0145</v>
      </c>
      <c r="L22" s="323">
        <f t="shared" si="4"/>
        <v>16654.921344284998</v>
      </c>
      <c r="N22" s="52">
        <v>5101</v>
      </c>
      <c r="O22" s="53">
        <v>130</v>
      </c>
      <c r="Q22" s="54"/>
      <c r="V22" s="451" t="s">
        <v>53</v>
      </c>
      <c r="W22" s="451"/>
      <c r="X22" s="441">
        <f>IF('2911'!K$84=1,'2911'!G22,0)</f>
        <v>0</v>
      </c>
      <c r="Y22" s="441"/>
      <c r="Z22" s="452">
        <v>1</v>
      </c>
      <c r="AA22" s="452"/>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1" t="s">
        <v>55</v>
      </c>
      <c r="W23" s="451"/>
      <c r="X23" s="441">
        <f>IF('2911'!K$84=1,'2911'!G23,0)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IF('2911'!K$84=1,'2911'!G24,0)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IF('2911'!K$84=1,'2911'!G25,0)</f>
        <v>0</v>
      </c>
      <c r="Y25" s="441"/>
      <c r="Z25" s="452">
        <v>1</v>
      </c>
      <c r="AA25" s="452"/>
      <c r="AB25" s="55">
        <f t="shared" si="0"/>
        <v>0</v>
      </c>
      <c r="AC25" s="56">
        <f t="shared" si="1"/>
        <v>0</v>
      </c>
      <c r="AD25" s="9"/>
    </row>
    <row r="26" spans="1:30" ht="20.25" customHeight="1" thickBot="1" x14ac:dyDescent="0.35">
      <c r="B26" s="60" t="s">
        <v>60</v>
      </c>
      <c r="C26" s="60"/>
      <c r="D26" s="61">
        <f t="shared" ref="D26:E26" si="5">SUM(D10:D25)</f>
        <v>212.17000000000002</v>
      </c>
      <c r="E26" s="61">
        <f t="shared" si="5"/>
        <v>0</v>
      </c>
      <c r="F26" s="61"/>
      <c r="G26" s="61">
        <f>SUM(G10:G25)</f>
        <v>424.34000000000003</v>
      </c>
      <c r="H26" s="62"/>
      <c r="I26" s="62"/>
      <c r="J26" s="63"/>
      <c r="K26" s="64">
        <f>SUM(K10:K25)</f>
        <v>446.2115</v>
      </c>
      <c r="L26" s="321">
        <f>SUM(L10:L25)</f>
        <v>1851193.7813962947</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4</v>
      </c>
      <c r="E28" s="14">
        <v>0</v>
      </c>
      <c r="F28" s="75">
        <v>0</v>
      </c>
      <c r="G28" s="47">
        <f t="shared" ref="G28:G36" si="6">IF($B$154&lt;8,D28*2,D28+E28)</f>
        <v>8</v>
      </c>
      <c r="H28" s="76"/>
      <c r="I28" s="77" t="s">
        <v>68</v>
      </c>
      <c r="J28" s="52">
        <v>251</v>
      </c>
      <c r="K28" s="78">
        <v>1047</v>
      </c>
      <c r="L28" s="323">
        <f>SUM(G28*K28)</f>
        <v>8376</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2.38</v>
      </c>
      <c r="E29" s="14">
        <v>0</v>
      </c>
      <c r="F29" s="85">
        <v>0</v>
      </c>
      <c r="G29" s="47">
        <f t="shared" si="6"/>
        <v>4.76</v>
      </c>
      <c r="H29" s="76"/>
      <c r="I29" s="52" t="s">
        <v>68</v>
      </c>
      <c r="J29" s="52">
        <v>252</v>
      </c>
      <c r="K29" s="78">
        <v>3380</v>
      </c>
      <c r="L29" s="323">
        <f t="shared" ref="L29:L36" si="8">SUM(G29*K29)</f>
        <v>16088.8</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12.5</v>
      </c>
      <c r="E31" s="14">
        <v>0</v>
      </c>
      <c r="F31" s="85">
        <v>0</v>
      </c>
      <c r="G31" s="47">
        <f t="shared" si="6"/>
        <v>25</v>
      </c>
      <c r="H31" s="76"/>
      <c r="I31" s="86" t="s">
        <v>72</v>
      </c>
      <c r="J31" s="52">
        <v>251</v>
      </c>
      <c r="K31" s="78">
        <v>1173</v>
      </c>
      <c r="L31" s="323">
        <f t="shared" si="8"/>
        <v>29325</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1.5</v>
      </c>
      <c r="E32" s="14">
        <v>0</v>
      </c>
      <c r="F32" s="85">
        <v>0</v>
      </c>
      <c r="G32" s="47">
        <f t="shared" si="6"/>
        <v>3</v>
      </c>
      <c r="H32" s="76"/>
      <c r="I32" s="86" t="s">
        <v>72</v>
      </c>
      <c r="J32" s="52">
        <v>252</v>
      </c>
      <c r="K32" s="78">
        <v>3506</v>
      </c>
      <c r="L32" s="323">
        <f t="shared" si="8"/>
        <v>10518</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20.38</v>
      </c>
      <c r="E37" s="61">
        <f t="shared" si="10"/>
        <v>0</v>
      </c>
      <c r="F37" s="61"/>
      <c r="G37" s="61">
        <f>SUM(G28:G36)</f>
        <v>40.76</v>
      </c>
      <c r="H37" s="62"/>
      <c r="I37" s="14" t="s">
        <v>80</v>
      </c>
      <c r="J37" s="14"/>
      <c r="K37" s="14"/>
      <c r="L37" s="323">
        <f>SUM(L28:L36)</f>
        <v>64307.8</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80200.260000000009</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1995701.8413962948</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194.8715</v>
      </c>
      <c r="D47" s="116"/>
      <c r="E47" s="116"/>
      <c r="F47" s="116"/>
      <c r="G47" s="117">
        <f>K7</f>
        <v>1.0289999999999999</v>
      </c>
      <c r="H47" s="117"/>
      <c r="I47" s="118">
        <v>1317.85</v>
      </c>
      <c r="J47" s="119" t="s">
        <v>95</v>
      </c>
      <c r="K47" s="120">
        <f>ROUND(C47*G47*I47,0)</f>
        <v>264259</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251.34</v>
      </c>
      <c r="D48" s="116"/>
      <c r="E48" s="116"/>
      <c r="F48" s="116"/>
      <c r="G48" s="117">
        <f>K7</f>
        <v>1.0289999999999999</v>
      </c>
      <c r="H48" s="117"/>
      <c r="I48" s="118">
        <v>898.92</v>
      </c>
      <c r="J48" s="119" t="s">
        <v>95</v>
      </c>
      <c r="K48" s="120">
        <f>ROUND(C48*G48*I48,0)</f>
        <v>232487</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446.2115</v>
      </c>
      <c r="D50" s="138"/>
      <c r="E50" s="139"/>
      <c r="F50" s="139"/>
      <c r="G50" s="140" t="s">
        <v>97</v>
      </c>
      <c r="H50" s="140"/>
      <c r="I50" s="140"/>
      <c r="J50" s="140"/>
      <c r="K50" s="140"/>
      <c r="L50" s="323">
        <f>IF(B2=75,0,K49+K48+K47)</f>
        <v>496746</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446.2115</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2.222E-3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424.34000000000003</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2.3189999999999999E-3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2.222E-3</v>
      </c>
      <c r="L59" s="323">
        <f>SUM(I59*K59)</f>
        <v>9411.4209859999992</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2.222E-3</v>
      </c>
      <c r="L67" s="323">
        <f>SUM(I67*K67)</f>
        <v>239500.409786</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2.3189999999999999E-3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2.222E-3</v>
      </c>
      <c r="L70" s="323">
        <f t="shared" si="11"/>
        <v>-9349.3671919999997</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2.222E-3</v>
      </c>
      <c r="L71" s="323">
        <f t="shared" si="11"/>
        <v>4182.0839720000004</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2.3189999999999999E-3</v>
      </c>
      <c r="L72" s="323">
        <f t="shared" si="11"/>
        <v>32979.421962</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2.3189999999999999E-3</v>
      </c>
      <c r="L77" s="323">
        <f t="shared" si="12"/>
        <v>3993.5522189999997</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2.222E-3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2773165.3631292945</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'2911'!AC81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2773165.3631292945</v>
      </c>
      <c r="L86" s="323">
        <f>IF(G26=0,0,IF(G26&gt;250,-(((250/G26)*K86)*IF(M86="H",0.02,0.05)),IF(M86="H",-0.02*K86,-0.05*K86)))</f>
        <v>-32676.219106486478</v>
      </c>
      <c r="M86" s="189" t="str">
        <f>IF(B123="2911","H",IF(B123="3396","H"," "))</f>
        <v>H</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2740489.1440228079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-1512317.71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1228171.434022808</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245634.28680456159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22787.088156099413</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181</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287</v>
      </c>
      <c r="C123" s="208" t="s">
        <v>198</v>
      </c>
    </row>
    <row r="124" spans="2:3" hidden="1" x14ac:dyDescent="0.3">
      <c r="B124" s="212" t="s">
        <v>288</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41808.602442129602</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181</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287</v>
      </c>
      <c r="C164" s="222" t="s">
        <v>243</v>
      </c>
      <c r="D164" s="218"/>
    </row>
    <row r="165" spans="1:4" hidden="1" x14ac:dyDescent="0.3">
      <c r="A165" s="217" t="s">
        <v>244</v>
      </c>
      <c r="B165" s="221" t="s">
        <v>288</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41808.602442129602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5" priority="2" stopIfTrue="1" operator="lessThan">
      <formula>0</formula>
    </cfRule>
  </conditionalFormatting>
  <conditionalFormatting sqref="A141:A172">
    <cfRule type="cellIs" dxfId="6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'2941'!B2</f>
        <v>50</v>
      </c>
      <c r="W2" s="429" t="s">
        <v>4</v>
      </c>
      <c r="X2" s="430"/>
      <c r="Y2" s="431"/>
      <c r="Z2" s="431"/>
      <c r="AA2" s="431"/>
      <c r="AB2" s="431"/>
      <c r="AC2" s="431"/>
      <c r="AD2" s="9"/>
    </row>
    <row r="3" spans="1:30" ht="20.399999999999999" x14ac:dyDescent="0.35">
      <c r="B3" s="10" t="str">
        <f>"Revenue Estimate Worksheet for "&amp;B124</f>
        <v>Revenue Estimate Worksheet for Palm Beach School for Autism</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'2941'!G7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0.5</v>
      </c>
      <c r="E10" s="46">
        <v>0</v>
      </c>
      <c r="F10" s="46">
        <v>0</v>
      </c>
      <c r="G10" s="47">
        <f>IF($B$154&lt;8,D10*2,D10+E10)</f>
        <v>1</v>
      </c>
      <c r="H10" s="48"/>
      <c r="I10" s="49">
        <v>1.1259999999999999</v>
      </c>
      <c r="J10" s="49"/>
      <c r="K10" s="50">
        <f>ROUND(G10*I10,4)</f>
        <v>1.1259999999999999</v>
      </c>
      <c r="L10" s="323">
        <f>SUM(K10*$G$7)*($K$7)</f>
        <v>4671.4264375799994</v>
      </c>
      <c r="N10" s="52">
        <v>5101</v>
      </c>
      <c r="O10" s="53">
        <v>101</v>
      </c>
      <c r="Q10" s="54"/>
      <c r="V10" s="440" t="s">
        <v>26</v>
      </c>
      <c r="W10" s="440"/>
      <c r="X10" s="441">
        <f>IF('2941'!K$84=1,'2941'!G10,0)</f>
        <v>1</v>
      </c>
      <c r="Y10" s="441"/>
      <c r="Z10" s="442">
        <v>1</v>
      </c>
      <c r="AA10" s="442"/>
      <c r="AB10" s="55">
        <f t="shared" ref="AB10:AB25" si="0">ROUND(X10*Z10,4)</f>
        <v>1</v>
      </c>
      <c r="AC10" s="56">
        <f t="shared" ref="AC10:AC25" si="1">ROUND(ROUND(AB10*$X$7,4)*($AB$7),0)</f>
        <v>4149</v>
      </c>
      <c r="AD10" s="9">
        <v>1</v>
      </c>
    </row>
    <row r="11" spans="1:30" x14ac:dyDescent="0.3">
      <c r="A11" s="1" t="s">
        <v>27</v>
      </c>
      <c r="B11" s="14" t="s">
        <v>28</v>
      </c>
      <c r="C11" s="14"/>
      <c r="D11" s="14">
        <v>8.5</v>
      </c>
      <c r="E11" s="14">
        <v>0</v>
      </c>
      <c r="F11" s="14">
        <v>0</v>
      </c>
      <c r="G11" s="47">
        <f t="shared" ref="G11:G25" si="2">IF($B$154&lt;8,D11*2,D11+E11)</f>
        <v>17</v>
      </c>
      <c r="H11" s="48"/>
      <c r="I11" s="57">
        <f>I10</f>
        <v>1.1259999999999999</v>
      </c>
      <c r="J11" s="57"/>
      <c r="K11" s="50">
        <f t="shared" ref="K11:K25" si="3">ROUND(G11*I11,4)</f>
        <v>19.141999999999999</v>
      </c>
      <c r="L11" s="323">
        <f t="shared" ref="L11:L25" si="4">SUM(K11*$G$7)*($K$7)</f>
        <v>79414.249438860003</v>
      </c>
      <c r="M11" s="1" t="str">
        <f>IF(ROUND(G11,2)=ROUND(SUM(G28:G30),2)," ","CHECK 2. PK-3 Lines Below")</f>
        <v xml:space="preserve"> </v>
      </c>
      <c r="N11" s="52">
        <v>5101</v>
      </c>
      <c r="O11" s="58" t="s">
        <v>29</v>
      </c>
      <c r="Q11" s="54"/>
      <c r="V11" s="451" t="s">
        <v>28</v>
      </c>
      <c r="W11" s="451"/>
      <c r="X11" s="441">
        <f>IF('2941'!K$84=1,'2941'!G11,0)</f>
        <v>17</v>
      </c>
      <c r="Y11" s="441"/>
      <c r="Z11" s="452">
        <v>1</v>
      </c>
      <c r="AA11" s="452"/>
      <c r="AB11" s="55">
        <f t="shared" si="0"/>
        <v>17</v>
      </c>
      <c r="AC11" s="56">
        <f t="shared" si="1"/>
        <v>70528</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1" t="s">
        <v>31</v>
      </c>
      <c r="W12" s="451"/>
      <c r="X12" s="441">
        <f>IF('2941'!K$84=1,'2941'!G12,0)</f>
        <v>0</v>
      </c>
      <c r="Y12" s="441"/>
      <c r="Z12" s="452">
        <v>1</v>
      </c>
      <c r="AA12" s="452"/>
      <c r="AB12" s="55">
        <f t="shared" si="0"/>
        <v>0</v>
      </c>
      <c r="AC12" s="56">
        <f t="shared" si="1"/>
        <v>0</v>
      </c>
      <c r="AD12" s="9"/>
    </row>
    <row r="13" spans="1:30" x14ac:dyDescent="0.3">
      <c r="A13" s="1" t="s">
        <v>32</v>
      </c>
      <c r="B13" s="14" t="s">
        <v>33</v>
      </c>
      <c r="C13" s="14"/>
      <c r="D13" s="14">
        <v>7</v>
      </c>
      <c r="E13" s="14">
        <v>0</v>
      </c>
      <c r="F13" s="14">
        <v>0</v>
      </c>
      <c r="G13" s="47">
        <f t="shared" si="2"/>
        <v>14</v>
      </c>
      <c r="H13" s="48"/>
      <c r="I13" s="57">
        <f>I12</f>
        <v>1</v>
      </c>
      <c r="J13" s="57"/>
      <c r="K13" s="50">
        <f t="shared" si="3"/>
        <v>14</v>
      </c>
      <c r="L13" s="323">
        <f t="shared" si="4"/>
        <v>58081.678619999991</v>
      </c>
      <c r="M13" s="1" t="str">
        <f>IF(ROUND(G13,2)=ROUND(SUM(G31:G33),2)," ","CHECK 2. 4-8 Lines Below")</f>
        <v xml:space="preserve"> </v>
      </c>
      <c r="N13" s="52">
        <v>5102</v>
      </c>
      <c r="O13" s="58" t="s">
        <v>34</v>
      </c>
      <c r="Q13" s="54"/>
      <c r="V13" s="451" t="s">
        <v>33</v>
      </c>
      <c r="W13" s="451"/>
      <c r="X13" s="441">
        <f>IF('2941'!K$84=1,'2941'!G13,0)</f>
        <v>14</v>
      </c>
      <c r="Y13" s="441"/>
      <c r="Z13" s="452">
        <v>1</v>
      </c>
      <c r="AA13" s="452"/>
      <c r="AB13" s="55">
        <f t="shared" si="0"/>
        <v>14</v>
      </c>
      <c r="AC13" s="56">
        <f t="shared" si="1"/>
        <v>58082</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IF('2941'!K$84=1,'2941'!G14,0)</f>
        <v>0</v>
      </c>
      <c r="Y14" s="441"/>
      <c r="Z14" s="452">
        <v>1</v>
      </c>
      <c r="AA14" s="452"/>
      <c r="AB14" s="55">
        <f t="shared" si="0"/>
        <v>0</v>
      </c>
      <c r="AC14" s="56">
        <f t="shared" si="1"/>
        <v>0</v>
      </c>
      <c r="AD14" s="9"/>
    </row>
    <row r="15" spans="1:30" x14ac:dyDescent="0.3">
      <c r="A15" s="1" t="s">
        <v>37</v>
      </c>
      <c r="B15" s="14" t="s">
        <v>38</v>
      </c>
      <c r="C15" s="14"/>
      <c r="D15" s="14">
        <v>1</v>
      </c>
      <c r="E15" s="14">
        <v>0</v>
      </c>
      <c r="F15" s="14">
        <v>0</v>
      </c>
      <c r="G15" s="47">
        <f t="shared" si="2"/>
        <v>2</v>
      </c>
      <c r="H15" s="48"/>
      <c r="I15" s="57">
        <f>I14</f>
        <v>1.004</v>
      </c>
      <c r="J15" s="57"/>
      <c r="K15" s="50">
        <f t="shared" si="3"/>
        <v>2.008</v>
      </c>
      <c r="L15" s="323">
        <f t="shared" si="4"/>
        <v>8330.5721906399995</v>
      </c>
      <c r="M15" s="1" t="str">
        <f>IF(ROUND(G15,2)=ROUND(SUM(G34:G36),2)," ","CHECK 2. 9-12 Lines Below")</f>
        <v xml:space="preserve"> </v>
      </c>
      <c r="N15" s="52">
        <v>5103</v>
      </c>
      <c r="O15" s="58" t="s">
        <v>39</v>
      </c>
      <c r="Q15" s="54"/>
      <c r="V15" s="451" t="s">
        <v>38</v>
      </c>
      <c r="W15" s="451"/>
      <c r="X15" s="441">
        <f>IF('2941'!K$84=1,'2941'!G15,0)</f>
        <v>2</v>
      </c>
      <c r="Y15" s="441"/>
      <c r="Z15" s="452">
        <v>1</v>
      </c>
      <c r="AA15" s="452"/>
      <c r="AB15" s="55">
        <f t="shared" si="0"/>
        <v>2</v>
      </c>
      <c r="AC15" s="59">
        <f t="shared" si="1"/>
        <v>8297</v>
      </c>
      <c r="AD15" s="9"/>
    </row>
    <row r="16" spans="1:30" ht="16.2" x14ac:dyDescent="0.35">
      <c r="A16" s="1" t="s">
        <v>40</v>
      </c>
      <c r="B16" s="14" t="s">
        <v>41</v>
      </c>
      <c r="C16" s="14"/>
      <c r="D16" s="14">
        <v>42</v>
      </c>
      <c r="E16" s="14">
        <v>0</v>
      </c>
      <c r="F16" s="14">
        <v>0</v>
      </c>
      <c r="G16" s="47">
        <f t="shared" si="2"/>
        <v>84</v>
      </c>
      <c r="H16" s="48"/>
      <c r="I16" s="57">
        <v>3.548</v>
      </c>
      <c r="J16" s="57"/>
      <c r="K16" s="50">
        <f t="shared" si="3"/>
        <v>298.03199999999998</v>
      </c>
      <c r="L16" s="323">
        <f t="shared" si="4"/>
        <v>1236442.77446256</v>
      </c>
      <c r="N16" s="52">
        <v>5101</v>
      </c>
      <c r="O16" s="1">
        <v>254</v>
      </c>
      <c r="Q16" s="54"/>
      <c r="V16" s="451" t="s">
        <v>41</v>
      </c>
      <c r="W16" s="451"/>
      <c r="X16" s="441">
        <f>IF('2941'!K$84=1,'2941'!G16,0)</f>
        <v>84</v>
      </c>
      <c r="Y16" s="441"/>
      <c r="Z16" s="452">
        <v>1</v>
      </c>
      <c r="AA16" s="452"/>
      <c r="AB16" s="55">
        <f t="shared" si="0"/>
        <v>84</v>
      </c>
      <c r="AC16" s="56">
        <f t="shared" si="1"/>
        <v>348490</v>
      </c>
      <c r="AD16" s="9"/>
    </row>
    <row r="17" spans="1:30" ht="16.2" x14ac:dyDescent="0.35">
      <c r="A17" s="1" t="s">
        <v>42</v>
      </c>
      <c r="B17" s="14" t="s">
        <v>43</v>
      </c>
      <c r="C17" s="14"/>
      <c r="D17" s="14">
        <v>23.5</v>
      </c>
      <c r="E17" s="14">
        <v>0</v>
      </c>
      <c r="F17" s="14">
        <v>0</v>
      </c>
      <c r="G17" s="47">
        <f t="shared" si="2"/>
        <v>47</v>
      </c>
      <c r="H17" s="48"/>
      <c r="I17" s="57">
        <f>I16</f>
        <v>3.548</v>
      </c>
      <c r="J17" s="57"/>
      <c r="K17" s="50">
        <f t="shared" si="3"/>
        <v>166.756</v>
      </c>
      <c r="L17" s="323">
        <f t="shared" si="4"/>
        <v>691819.17142547993</v>
      </c>
      <c r="N17" s="52">
        <v>5102</v>
      </c>
      <c r="O17" s="54">
        <v>254</v>
      </c>
      <c r="Q17" s="54"/>
      <c r="V17" s="451" t="s">
        <v>43</v>
      </c>
      <c r="W17" s="451"/>
      <c r="X17" s="441">
        <f>IF('2941'!K$84=1,'2941'!G17,0)</f>
        <v>47</v>
      </c>
      <c r="Y17" s="441"/>
      <c r="Z17" s="452">
        <v>1</v>
      </c>
      <c r="AA17" s="452"/>
      <c r="AB17" s="55">
        <f t="shared" si="0"/>
        <v>47</v>
      </c>
      <c r="AC17" s="56">
        <f t="shared" si="1"/>
        <v>194988</v>
      </c>
      <c r="AD17" s="9"/>
    </row>
    <row r="18" spans="1:30" ht="16.2" x14ac:dyDescent="0.35">
      <c r="A18" s="1" t="s">
        <v>44</v>
      </c>
      <c r="B18" s="14" t="s">
        <v>45</v>
      </c>
      <c r="C18" s="14"/>
      <c r="D18" s="14">
        <v>4.5</v>
      </c>
      <c r="E18" s="14">
        <v>0</v>
      </c>
      <c r="F18" s="14">
        <v>0</v>
      </c>
      <c r="G18" s="47">
        <f t="shared" si="2"/>
        <v>9</v>
      </c>
      <c r="H18" s="48"/>
      <c r="I18" s="57">
        <f>I17</f>
        <v>3.548</v>
      </c>
      <c r="J18" s="57"/>
      <c r="K18" s="50">
        <f t="shared" si="3"/>
        <v>31.931999999999999</v>
      </c>
      <c r="L18" s="323">
        <f t="shared" si="4"/>
        <v>132476.01154955997</v>
      </c>
      <c r="N18" s="52">
        <v>5103</v>
      </c>
      <c r="O18" s="54">
        <v>254</v>
      </c>
      <c r="Q18" s="54"/>
      <c r="V18" s="451" t="s">
        <v>45</v>
      </c>
      <c r="W18" s="451"/>
      <c r="X18" s="441">
        <f>IF('2941'!K$84=1,'2941'!G18,0)</f>
        <v>9</v>
      </c>
      <c r="Y18" s="441"/>
      <c r="Z18" s="452">
        <v>1</v>
      </c>
      <c r="AA18" s="452"/>
      <c r="AB18" s="55">
        <f t="shared" si="0"/>
        <v>9</v>
      </c>
      <c r="AC18" s="56">
        <f t="shared" si="1"/>
        <v>37338</v>
      </c>
      <c r="AD18" s="9"/>
    </row>
    <row r="19" spans="1:30" ht="15" customHeight="1" x14ac:dyDescent="0.35">
      <c r="A19" s="1" t="s">
        <v>46</v>
      </c>
      <c r="B19" s="14" t="s">
        <v>47</v>
      </c>
      <c r="C19" s="14"/>
      <c r="D19" s="14">
        <v>18</v>
      </c>
      <c r="E19" s="14">
        <v>0</v>
      </c>
      <c r="F19" s="14">
        <v>0</v>
      </c>
      <c r="G19" s="47">
        <f t="shared" si="2"/>
        <v>36</v>
      </c>
      <c r="H19" s="48"/>
      <c r="I19" s="57">
        <v>5.1040000000000001</v>
      </c>
      <c r="J19" s="57"/>
      <c r="K19" s="50">
        <f t="shared" si="3"/>
        <v>183.744</v>
      </c>
      <c r="L19" s="323">
        <f t="shared" si="4"/>
        <v>762297.13973952003</v>
      </c>
      <c r="N19" s="52">
        <v>5101</v>
      </c>
      <c r="O19" s="1">
        <v>255</v>
      </c>
      <c r="Q19" s="54"/>
      <c r="V19" s="451" t="s">
        <v>47</v>
      </c>
      <c r="W19" s="451"/>
      <c r="X19" s="441">
        <f>IF('2941'!K$84=1,'2941'!G19,0)</f>
        <v>36</v>
      </c>
      <c r="Y19" s="441"/>
      <c r="Z19" s="452">
        <v>1</v>
      </c>
      <c r="AA19" s="452"/>
      <c r="AB19" s="55">
        <f t="shared" si="0"/>
        <v>36</v>
      </c>
      <c r="AC19" s="56">
        <f t="shared" si="1"/>
        <v>149353</v>
      </c>
      <c r="AD19" s="9"/>
    </row>
    <row r="20" spans="1:30" ht="15" customHeight="1" x14ac:dyDescent="0.35">
      <c r="A20" s="1" t="s">
        <v>48</v>
      </c>
      <c r="B20" s="14" t="s">
        <v>49</v>
      </c>
      <c r="C20" s="14"/>
      <c r="D20" s="14">
        <v>17</v>
      </c>
      <c r="E20" s="14">
        <v>0</v>
      </c>
      <c r="F20" s="14">
        <v>0</v>
      </c>
      <c r="G20" s="47">
        <f t="shared" si="2"/>
        <v>34</v>
      </c>
      <c r="H20" s="48"/>
      <c r="I20" s="57">
        <f>I19</f>
        <v>5.1040000000000001</v>
      </c>
      <c r="J20" s="57"/>
      <c r="K20" s="50">
        <f t="shared" si="3"/>
        <v>173.536</v>
      </c>
      <c r="L20" s="323">
        <f t="shared" si="4"/>
        <v>719947.29864287993</v>
      </c>
      <c r="N20" s="52">
        <v>5102</v>
      </c>
      <c r="O20" s="54">
        <v>255</v>
      </c>
      <c r="Q20" s="54"/>
      <c r="V20" s="451" t="s">
        <v>49</v>
      </c>
      <c r="W20" s="451"/>
      <c r="X20" s="441">
        <f>IF('2941'!K$84=1,'2941'!G20,0)</f>
        <v>34</v>
      </c>
      <c r="Y20" s="441"/>
      <c r="Z20" s="452">
        <v>1</v>
      </c>
      <c r="AA20" s="452"/>
      <c r="AB20" s="55">
        <f t="shared" si="0"/>
        <v>34</v>
      </c>
      <c r="AC20" s="56">
        <f t="shared" si="1"/>
        <v>141056</v>
      </c>
      <c r="AD20" s="9"/>
    </row>
    <row r="21" spans="1:30" ht="15" customHeight="1" x14ac:dyDescent="0.35">
      <c r="A21" s="1" t="s">
        <v>50</v>
      </c>
      <c r="B21" s="14" t="s">
        <v>51</v>
      </c>
      <c r="C21" s="14"/>
      <c r="D21" s="14">
        <v>5</v>
      </c>
      <c r="E21" s="14">
        <v>0</v>
      </c>
      <c r="F21" s="14">
        <v>0</v>
      </c>
      <c r="G21" s="47">
        <f t="shared" si="2"/>
        <v>10</v>
      </c>
      <c r="H21" s="48"/>
      <c r="I21" s="57">
        <f>I20</f>
        <v>5.1040000000000001</v>
      </c>
      <c r="J21" s="57"/>
      <c r="K21" s="50">
        <f t="shared" si="3"/>
        <v>51.04</v>
      </c>
      <c r="L21" s="323">
        <f t="shared" si="4"/>
        <v>211749.20548319997</v>
      </c>
      <c r="N21" s="52">
        <v>5103</v>
      </c>
      <c r="O21" s="54">
        <v>255</v>
      </c>
      <c r="Q21" s="54"/>
      <c r="V21" s="451" t="s">
        <v>51</v>
      </c>
      <c r="W21" s="451"/>
      <c r="X21" s="441">
        <f>IF('2941'!K$84=1,'2941'!G21,0)</f>
        <v>10</v>
      </c>
      <c r="Y21" s="441"/>
      <c r="Z21" s="452">
        <v>1</v>
      </c>
      <c r="AA21" s="452"/>
      <c r="AB21" s="55">
        <f t="shared" si="0"/>
        <v>10</v>
      </c>
      <c r="AC21" s="56">
        <f t="shared" si="1"/>
        <v>41487</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1" t="s">
        <v>53</v>
      </c>
      <c r="W22" s="451"/>
      <c r="X22" s="441">
        <f>IF('2941'!K$84=1,'2941'!G22,0)</f>
        <v>0</v>
      </c>
      <c r="Y22" s="441"/>
      <c r="Z22" s="452">
        <v>1</v>
      </c>
      <c r="AA22" s="452"/>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1" t="s">
        <v>55</v>
      </c>
      <c r="W23" s="451"/>
      <c r="X23" s="441">
        <f>IF('2941'!K$84=1,'2941'!G23,0)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IF('2941'!K$84=1,'2941'!G24,0)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IF('2941'!K$84=1,'2941'!G25,0)</f>
        <v>0</v>
      </c>
      <c r="Y25" s="441"/>
      <c r="Z25" s="452">
        <v>1</v>
      </c>
      <c r="AA25" s="452"/>
      <c r="AB25" s="55">
        <f t="shared" si="0"/>
        <v>0</v>
      </c>
      <c r="AC25" s="56">
        <f t="shared" si="1"/>
        <v>0</v>
      </c>
      <c r="AD25" s="9"/>
    </row>
    <row r="26" spans="1:30" ht="20.25" customHeight="1" thickBot="1" x14ac:dyDescent="0.35">
      <c r="B26" s="60" t="s">
        <v>60</v>
      </c>
      <c r="C26" s="60"/>
      <c r="D26" s="61">
        <f t="shared" ref="D26:E26" si="5">SUM(D10:D25)</f>
        <v>127</v>
      </c>
      <c r="E26" s="61">
        <f t="shared" si="5"/>
        <v>0</v>
      </c>
      <c r="F26" s="61"/>
      <c r="G26" s="61">
        <f>SUM(G10:G25)</f>
        <v>254</v>
      </c>
      <c r="H26" s="62"/>
      <c r="I26" s="62"/>
      <c r="J26" s="63"/>
      <c r="K26" s="64">
        <f>SUM(K10:K25)</f>
        <v>941.31600000000003</v>
      </c>
      <c r="L26" s="321">
        <f>SUM(L10:L25)</f>
        <v>3905229.5279902797</v>
      </c>
      <c r="N26" s="54"/>
      <c r="O26" s="65"/>
      <c r="P26" s="54"/>
      <c r="Q26" s="54"/>
      <c r="V26" s="453" t="s">
        <v>60</v>
      </c>
      <c r="W26" s="453"/>
      <c r="X26" s="454">
        <f>SUM(X10:X25)</f>
        <v>254</v>
      </c>
      <c r="Y26" s="454"/>
      <c r="Z26" s="455"/>
      <c r="AA26" s="456"/>
      <c r="AB26" s="66">
        <f>SUM(AB10:AB25)</f>
        <v>254</v>
      </c>
      <c r="AC26" s="67">
        <f>SUM(AC10:AC25)</f>
        <v>1053768</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8.5</v>
      </c>
      <c r="E30" s="14">
        <v>0</v>
      </c>
      <c r="F30" s="85">
        <v>0</v>
      </c>
      <c r="G30" s="47">
        <f t="shared" si="6"/>
        <v>17</v>
      </c>
      <c r="H30" s="76"/>
      <c r="I30" s="52" t="s">
        <v>68</v>
      </c>
      <c r="J30" s="52">
        <v>253</v>
      </c>
      <c r="K30" s="78">
        <v>6896</v>
      </c>
      <c r="L30" s="323">
        <f t="shared" si="8"/>
        <v>117232</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0</v>
      </c>
      <c r="E31" s="14">
        <v>0</v>
      </c>
      <c r="F31" s="85">
        <v>0</v>
      </c>
      <c r="G31" s="47">
        <f t="shared" si="6"/>
        <v>0</v>
      </c>
      <c r="H31" s="76"/>
      <c r="I31" s="86" t="s">
        <v>72</v>
      </c>
      <c r="J31" s="52">
        <v>251</v>
      </c>
      <c r="K31" s="78">
        <v>1173</v>
      </c>
      <c r="L31" s="323">
        <f t="shared" si="8"/>
        <v>0</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7</v>
      </c>
      <c r="E33" s="14">
        <v>0</v>
      </c>
      <c r="F33" s="85">
        <v>0</v>
      </c>
      <c r="G33" s="47">
        <f t="shared" si="6"/>
        <v>14</v>
      </c>
      <c r="H33" s="76"/>
      <c r="I33" s="86" t="s">
        <v>72</v>
      </c>
      <c r="J33" s="52">
        <v>253</v>
      </c>
      <c r="K33" s="78">
        <v>7023</v>
      </c>
      <c r="L33" s="323">
        <f t="shared" si="8"/>
        <v>98322</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1</v>
      </c>
      <c r="E36" s="14">
        <v>0</v>
      </c>
      <c r="F36" s="85">
        <v>0</v>
      </c>
      <c r="G36" s="47">
        <f t="shared" si="6"/>
        <v>2</v>
      </c>
      <c r="H36" s="76"/>
      <c r="I36" s="86" t="s">
        <v>76</v>
      </c>
      <c r="J36" s="52">
        <v>253</v>
      </c>
      <c r="K36" s="78">
        <v>6685</v>
      </c>
      <c r="L36" s="323">
        <f t="shared" si="8"/>
        <v>13370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16.5</v>
      </c>
      <c r="E37" s="61">
        <f t="shared" si="10"/>
        <v>0</v>
      </c>
      <c r="F37" s="61"/>
      <c r="G37" s="61">
        <f>SUM(G28:G36)</f>
        <v>33</v>
      </c>
      <c r="H37" s="62"/>
      <c r="I37" s="14" t="s">
        <v>80</v>
      </c>
      <c r="J37" s="14"/>
      <c r="K37" s="14"/>
      <c r="L37" s="323">
        <f>SUM(L28:L36)</f>
        <v>228924</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48006</v>
      </c>
      <c r="N40" s="98"/>
      <c r="O40" s="98"/>
      <c r="P40" s="98"/>
      <c r="Q40" s="98"/>
      <c r="V40" s="471" t="s">
        <v>84</v>
      </c>
      <c r="W40" s="471"/>
      <c r="X40" s="472">
        <f>+G40</f>
        <v>182954.62</v>
      </c>
      <c r="Y40" s="472"/>
      <c r="Z40" s="472"/>
      <c r="AA40" s="472"/>
      <c r="AB40" s="56">
        <f>ROUND(X39/X40,0)</f>
        <v>189</v>
      </c>
      <c r="AC40" s="56">
        <f>ROUND(AB40*$X$26,0)</f>
        <v>48006</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4182159.5279902797</v>
      </c>
      <c r="O44" s="1"/>
      <c r="V44" s="482" t="s">
        <v>88</v>
      </c>
      <c r="W44" s="482"/>
      <c r="X44" s="482"/>
      <c r="Y44" s="482"/>
      <c r="Z44" s="482"/>
      <c r="AA44" s="482"/>
      <c r="AB44" s="482"/>
      <c r="AC44" s="105">
        <f>SUM(AC26,AC37,AC40)</f>
        <v>1101774</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502.04399999999998</v>
      </c>
      <c r="D47" s="116"/>
      <c r="E47" s="116"/>
      <c r="F47" s="116"/>
      <c r="G47" s="117">
        <f>K7</f>
        <v>1.0289999999999999</v>
      </c>
      <c r="H47" s="117"/>
      <c r="I47" s="118">
        <v>1317.85</v>
      </c>
      <c r="J47" s="119" t="s">
        <v>95</v>
      </c>
      <c r="K47" s="120">
        <f>ROUND(C47*G47*I47,0)</f>
        <v>680806</v>
      </c>
      <c r="L47" s="337"/>
      <c r="O47" s="1"/>
      <c r="V47" s="101" t="s">
        <v>94</v>
      </c>
      <c r="W47" s="121">
        <f>AB10+AB11+AB16+AB19+AB22</f>
        <v>138</v>
      </c>
      <c r="X47" s="475">
        <f>AB7</f>
        <v>1.0289999999999999</v>
      </c>
      <c r="Y47" s="475"/>
      <c r="Z47" s="122">
        <f>+I47</f>
        <v>1317.85</v>
      </c>
      <c r="AA47" s="123" t="s">
        <v>95</v>
      </c>
      <c r="AB47" s="124">
        <f>ROUND(W47*X47*Z47,0)</f>
        <v>187137</v>
      </c>
      <c r="AC47" s="125"/>
      <c r="AD47" s="9"/>
    </row>
    <row r="48" spans="1:30" ht="18" customHeight="1" x14ac:dyDescent="0.3">
      <c r="B48" s="126" t="s">
        <v>72</v>
      </c>
      <c r="C48" s="116">
        <f>K12+K13+K17+K20+K23</f>
        <v>354.29200000000003</v>
      </c>
      <c r="D48" s="116"/>
      <c r="E48" s="116"/>
      <c r="F48" s="116"/>
      <c r="G48" s="117">
        <f>K7</f>
        <v>1.0289999999999999</v>
      </c>
      <c r="H48" s="117"/>
      <c r="I48" s="118">
        <v>898.92</v>
      </c>
      <c r="J48" s="119" t="s">
        <v>95</v>
      </c>
      <c r="K48" s="120">
        <f>ROUND(C48*G48*I48,0)</f>
        <v>327716</v>
      </c>
      <c r="L48" s="338"/>
      <c r="O48" s="1"/>
      <c r="V48" s="127" t="s">
        <v>72</v>
      </c>
      <c r="W48" s="121">
        <f>AB12+AB13+AB17+AB20+AB23</f>
        <v>95</v>
      </c>
      <c r="X48" s="475">
        <f>AB7</f>
        <v>1.0289999999999999</v>
      </c>
      <c r="Y48" s="475"/>
      <c r="Z48" s="122">
        <f>+I48</f>
        <v>898.92</v>
      </c>
      <c r="AA48" s="123" t="s">
        <v>95</v>
      </c>
      <c r="AB48" s="124">
        <f>ROUND(W48*X48*Z48,0)</f>
        <v>87874</v>
      </c>
      <c r="AC48" s="128"/>
      <c r="AD48" s="9"/>
    </row>
    <row r="49" spans="2:30" ht="19.5" customHeight="1" thickBot="1" x14ac:dyDescent="0.4">
      <c r="B49" s="129" t="s">
        <v>76</v>
      </c>
      <c r="C49" s="130">
        <f>K14+K15+K18+K21+K24+K25</f>
        <v>84.97999999999999</v>
      </c>
      <c r="D49" s="116"/>
      <c r="E49" s="116"/>
      <c r="F49" s="116"/>
      <c r="G49" s="117">
        <f>K7</f>
        <v>1.0289999999999999</v>
      </c>
      <c r="H49" s="117"/>
      <c r="I49" s="118">
        <v>901.09</v>
      </c>
      <c r="J49" s="119" t="s">
        <v>95</v>
      </c>
      <c r="K49" s="120">
        <f>ROUND(C49*G49*I49,0)</f>
        <v>78795</v>
      </c>
      <c r="L49" s="338"/>
      <c r="M49" s="103"/>
      <c r="N49" s="131"/>
      <c r="O49" s="132"/>
      <c r="P49" s="65"/>
      <c r="Q49" s="133"/>
      <c r="V49" s="134" t="s">
        <v>76</v>
      </c>
      <c r="W49" s="135">
        <f>AB14+AB15+AB18+AB21+AB24+AB25</f>
        <v>21</v>
      </c>
      <c r="X49" s="475">
        <f>AB7</f>
        <v>1.0289999999999999</v>
      </c>
      <c r="Y49" s="475"/>
      <c r="Z49" s="122">
        <f>+I49</f>
        <v>901.09</v>
      </c>
      <c r="AA49" s="123" t="s">
        <v>95</v>
      </c>
      <c r="AB49" s="124">
        <f>ROUND(W49*X49*Z49,0)</f>
        <v>19472</v>
      </c>
      <c r="AC49" s="128"/>
      <c r="AD49" s="104"/>
    </row>
    <row r="50" spans="2:30" ht="24" customHeight="1" thickBot="1" x14ac:dyDescent="0.35">
      <c r="B50" s="136" t="s">
        <v>96</v>
      </c>
      <c r="C50" s="137">
        <f>SUM(C47:C49)</f>
        <v>941.31600000000003</v>
      </c>
      <c r="D50" s="138"/>
      <c r="E50" s="139"/>
      <c r="F50" s="139"/>
      <c r="G50" s="140" t="s">
        <v>97</v>
      </c>
      <c r="H50" s="140"/>
      <c r="I50" s="140"/>
      <c r="J50" s="140"/>
      <c r="K50" s="140"/>
      <c r="L50" s="323">
        <f>IF(B2=75,0,K49+K48+K47)</f>
        <v>1087317</v>
      </c>
      <c r="N50" s="3"/>
      <c r="O50" s="1"/>
      <c r="V50" s="141" t="s">
        <v>96</v>
      </c>
      <c r="W50" s="142">
        <f>SUM(W47:W49)</f>
        <v>254</v>
      </c>
      <c r="X50" s="476" t="s">
        <v>97</v>
      </c>
      <c r="Y50" s="477"/>
      <c r="Z50" s="477"/>
      <c r="AA50" s="477"/>
      <c r="AB50" s="477"/>
      <c r="AC50" s="56">
        <f>IF(V2=75,0,AB49+AB48+AB47)</f>
        <v>294483</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941.31600000000003</v>
      </c>
      <c r="H53" s="57" t="s">
        <v>101</v>
      </c>
      <c r="I53" s="57"/>
      <c r="J53" s="147">
        <v>200815.52</v>
      </c>
      <c r="K53" s="147"/>
      <c r="L53" s="340"/>
      <c r="N53" s="3"/>
      <c r="O53" s="1"/>
      <c r="V53" s="485" t="s">
        <v>100</v>
      </c>
      <c r="W53" s="485"/>
      <c r="X53" s="148">
        <f>AB26</f>
        <v>254</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4.6870000000000002E-3</v>
      </c>
      <c r="L54" s="328"/>
      <c r="N54" s="65"/>
      <c r="O54" s="1"/>
      <c r="V54" s="485" t="s">
        <v>102</v>
      </c>
      <c r="W54" s="485"/>
      <c r="X54" s="485"/>
      <c r="Y54" s="485"/>
      <c r="Z54" s="485"/>
      <c r="AA54" s="485"/>
      <c r="AB54" s="488">
        <f>ROUND(X53/AA53,6)</f>
        <v>1.2650000000000001E-3</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254</v>
      </c>
      <c r="H56" s="57" t="s">
        <v>105</v>
      </c>
      <c r="I56" s="57"/>
      <c r="J56" s="147">
        <f>+G40</f>
        <v>182954.62</v>
      </c>
      <c r="K56" s="147"/>
      <c r="L56" s="340"/>
      <c r="O56" s="1"/>
      <c r="V56" s="485" t="s">
        <v>104</v>
      </c>
      <c r="W56" s="485"/>
      <c r="X56" s="151">
        <f>X26</f>
        <v>254</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1.3879999999999999E-3</v>
      </c>
      <c r="L57" s="328"/>
      <c r="O57" s="1"/>
      <c r="V57" s="485" t="s">
        <v>106</v>
      </c>
      <c r="W57" s="485"/>
      <c r="X57" s="485"/>
      <c r="Y57" s="485"/>
      <c r="Z57" s="485"/>
      <c r="AA57" s="485"/>
      <c r="AB57" s="488">
        <f>ROUND(X56/AA56,6)</f>
        <v>1.3879999999999999E-3</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1.2650000000000001E-3</v>
      </c>
      <c r="AC58" s="56">
        <f>ROUND(Y58*AB58,0)</f>
        <v>5358</v>
      </c>
      <c r="AD58" s="9"/>
    </row>
    <row r="59" spans="2:30" x14ac:dyDescent="0.3">
      <c r="B59" s="60" t="s">
        <v>108</v>
      </c>
      <c r="C59" s="60"/>
      <c r="D59" s="60"/>
      <c r="E59" s="60"/>
      <c r="F59" s="60"/>
      <c r="G59" s="60"/>
      <c r="H59" s="155" t="s">
        <v>20</v>
      </c>
      <c r="I59" s="120">
        <v>4235563</v>
      </c>
      <c r="J59" s="156" t="s">
        <v>109</v>
      </c>
      <c r="K59" s="157">
        <f>K54</f>
        <v>4.6870000000000002E-3</v>
      </c>
      <c r="L59" s="323">
        <f>SUM(I59*K59)</f>
        <v>19852.083781000001</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1.2650000000000001E-3</v>
      </c>
      <c r="AC66" s="56">
        <f>ROUND(Y66*AB66,0)</f>
        <v>136349</v>
      </c>
      <c r="AD66" s="9"/>
    </row>
    <row r="67" spans="1:30" ht="20.25" customHeight="1" x14ac:dyDescent="0.3">
      <c r="B67" s="14" t="s">
        <v>117</v>
      </c>
      <c r="C67" s="14"/>
      <c r="D67" s="14"/>
      <c r="E67" s="14"/>
      <c r="F67" s="14"/>
      <c r="H67" s="155" t="s">
        <v>22</v>
      </c>
      <c r="I67" s="120">
        <v>107785963</v>
      </c>
      <c r="J67" s="156" t="s">
        <v>109</v>
      </c>
      <c r="K67" s="157">
        <f>K54</f>
        <v>4.6870000000000002E-3</v>
      </c>
      <c r="L67" s="323">
        <f>SUM(I67*K67)</f>
        <v>505192.80858100002</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1.3879999999999999E-3</v>
      </c>
      <c r="AC68" s="56">
        <f>ROUND(Y68*AB68,0)</f>
        <v>0</v>
      </c>
      <c r="AD68" s="9"/>
    </row>
    <row r="69" spans="1:30" ht="15" customHeight="1" x14ac:dyDescent="0.3">
      <c r="B69" s="161" t="s">
        <v>119</v>
      </c>
      <c r="C69" s="14"/>
      <c r="D69" s="14"/>
      <c r="E69" s="14"/>
      <c r="F69" s="14"/>
      <c r="H69" s="155" t="s">
        <v>21</v>
      </c>
      <c r="I69" s="120">
        <v>0</v>
      </c>
      <c r="J69" s="156" t="s">
        <v>109</v>
      </c>
      <c r="K69" s="157">
        <f>K57</f>
        <v>1.3879999999999999E-3</v>
      </c>
      <c r="L69" s="323">
        <f t="shared" ref="L69:L72" si="11">SUM(I69*K69)</f>
        <v>0</v>
      </c>
      <c r="O69" s="1"/>
      <c r="V69" s="479" t="s">
        <v>120</v>
      </c>
      <c r="W69" s="479"/>
      <c r="X69" s="479"/>
      <c r="Y69" s="496">
        <f>+I70</f>
        <v>-4207636</v>
      </c>
      <c r="Z69" s="496"/>
      <c r="AA69" s="153" t="s">
        <v>109</v>
      </c>
      <c r="AB69" s="154">
        <f>AB54</f>
        <v>1.2650000000000001E-3</v>
      </c>
      <c r="AC69" s="56">
        <f>ROUND(Y69*AB69,0)</f>
        <v>-5323</v>
      </c>
      <c r="AD69" s="9"/>
    </row>
    <row r="70" spans="1:30" ht="20.25" customHeight="1" x14ac:dyDescent="0.3">
      <c r="B70" s="14" t="s">
        <v>120</v>
      </c>
      <c r="C70" s="14"/>
      <c r="D70" s="14"/>
      <c r="E70" s="14"/>
      <c r="F70" s="14"/>
      <c r="H70" s="155" t="s">
        <v>20</v>
      </c>
      <c r="I70" s="120">
        <v>-4207636</v>
      </c>
      <c r="J70" s="156" t="s">
        <v>109</v>
      </c>
      <c r="K70" s="157">
        <f>K54</f>
        <v>4.6870000000000002E-3</v>
      </c>
      <c r="L70" s="323">
        <f t="shared" si="11"/>
        <v>-19721.189932000001</v>
      </c>
      <c r="O70" s="1"/>
      <c r="V70" s="479" t="s">
        <v>121</v>
      </c>
      <c r="W70" s="479"/>
      <c r="X70" s="479"/>
      <c r="Y70" s="493">
        <f>+I71</f>
        <v>1882126</v>
      </c>
      <c r="Z70" s="493"/>
      <c r="AA70" s="153" t="s">
        <v>109</v>
      </c>
      <c r="AB70" s="154">
        <f>AB54</f>
        <v>1.2650000000000001E-3</v>
      </c>
      <c r="AC70" s="56">
        <f>ROUND(Y70*AB70,0)</f>
        <v>2381</v>
      </c>
      <c r="AD70" s="9"/>
    </row>
    <row r="71" spans="1:30" ht="20.25" customHeight="1" x14ac:dyDescent="0.3">
      <c r="B71" s="14" t="s">
        <v>121</v>
      </c>
      <c r="C71" s="14"/>
      <c r="D71" s="14"/>
      <c r="E71" s="14"/>
      <c r="F71" s="14"/>
      <c r="H71" s="155" t="s">
        <v>20</v>
      </c>
      <c r="I71" s="120">
        <v>1882126</v>
      </c>
      <c r="J71" s="156" t="s">
        <v>109</v>
      </c>
      <c r="K71" s="157">
        <f>K54</f>
        <v>4.6870000000000002E-3</v>
      </c>
      <c r="L71" s="323">
        <f t="shared" si="11"/>
        <v>8821.5245620000005</v>
      </c>
      <c r="O71" s="1"/>
      <c r="V71" s="479" t="s">
        <v>122</v>
      </c>
      <c r="W71" s="479"/>
      <c r="X71" s="479"/>
      <c r="Y71" s="493">
        <f>+I72</f>
        <v>14221398</v>
      </c>
      <c r="Z71" s="493"/>
      <c r="AA71" s="153" t="s">
        <v>109</v>
      </c>
      <c r="AB71" s="154">
        <f>AB57</f>
        <v>1.3879999999999999E-3</v>
      </c>
      <c r="AC71" s="56">
        <f>ROUND(Y71*AB71,0)</f>
        <v>19739</v>
      </c>
      <c r="AD71" s="9"/>
    </row>
    <row r="72" spans="1:30" ht="21" customHeight="1" x14ac:dyDescent="0.35">
      <c r="B72" s="14" t="s">
        <v>122</v>
      </c>
      <c r="C72" s="14"/>
      <c r="D72" s="14"/>
      <c r="E72" s="14"/>
      <c r="F72" s="14"/>
      <c r="H72" s="155" t="s">
        <v>21</v>
      </c>
      <c r="I72" s="120">
        <v>14221398</v>
      </c>
      <c r="J72" s="156" t="s">
        <v>109</v>
      </c>
      <c r="K72" s="157">
        <f>K57</f>
        <v>1.3879999999999999E-3</v>
      </c>
      <c r="L72" s="323">
        <f t="shared" si="11"/>
        <v>19739.300423999997</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9</v>
      </c>
      <c r="AA74" s="165" t="s">
        <v>129</v>
      </c>
      <c r="AB74" s="166">
        <f>+K75</f>
        <v>365</v>
      </c>
      <c r="AC74" s="56">
        <f>ROUND(AB74*Z74,0)</f>
        <v>3285</v>
      </c>
      <c r="AD74" s="9"/>
    </row>
    <row r="75" spans="1:30" ht="19.5" customHeight="1" x14ac:dyDescent="0.3">
      <c r="A75" s="1" t="s">
        <v>130</v>
      </c>
      <c r="B75" s="167" t="s">
        <v>127</v>
      </c>
      <c r="C75" s="168" t="s">
        <v>128</v>
      </c>
      <c r="D75" s="167">
        <v>9</v>
      </c>
      <c r="E75" s="167">
        <v>0</v>
      </c>
      <c r="F75" s="167">
        <v>0</v>
      </c>
      <c r="G75" s="169">
        <f>IF($B$154&lt;8,D75,E75)</f>
        <v>9</v>
      </c>
      <c r="H75" s="170"/>
      <c r="I75" s="171">
        <f>AVERAGE(G75,D75)</f>
        <v>9</v>
      </c>
      <c r="J75" s="172" t="s">
        <v>129</v>
      </c>
      <c r="K75" s="173">
        <v>365</v>
      </c>
      <c r="L75" s="323">
        <f t="shared" ref="L75:L78" si="12">SUM(I75*K75)</f>
        <v>3285</v>
      </c>
      <c r="N75" s="1">
        <v>7802</v>
      </c>
      <c r="O75" s="1">
        <v>0</v>
      </c>
      <c r="V75" s="494" t="s">
        <v>127</v>
      </c>
      <c r="W75" s="494"/>
      <c r="X75" s="162" t="s">
        <v>131</v>
      </c>
      <c r="Y75" s="174"/>
      <c r="Z75" s="175">
        <f>+I76</f>
        <v>9</v>
      </c>
      <c r="AA75" s="165" t="s">
        <v>129</v>
      </c>
      <c r="AB75" s="176">
        <f>+K76</f>
        <v>1373</v>
      </c>
      <c r="AC75" s="56">
        <f>ROUND(AB75*Z75,0)</f>
        <v>12357</v>
      </c>
      <c r="AD75" s="9"/>
    </row>
    <row r="76" spans="1:30" ht="19.5" customHeight="1" x14ac:dyDescent="0.3">
      <c r="A76" s="1" t="s">
        <v>132</v>
      </c>
      <c r="B76" s="167" t="s">
        <v>127</v>
      </c>
      <c r="C76" s="168" t="s">
        <v>131</v>
      </c>
      <c r="D76" s="167">
        <v>9</v>
      </c>
      <c r="E76" s="167">
        <v>0</v>
      </c>
      <c r="F76" s="167">
        <v>0</v>
      </c>
      <c r="G76" s="169">
        <f>IF($B$154&lt;8,D76,E76)</f>
        <v>9</v>
      </c>
      <c r="H76" s="170"/>
      <c r="I76" s="171">
        <f>AVERAGE(G76,D76)</f>
        <v>9</v>
      </c>
      <c r="J76" s="172" t="s">
        <v>129</v>
      </c>
      <c r="K76" s="177">
        <v>1373</v>
      </c>
      <c r="L76" s="323">
        <f t="shared" si="12"/>
        <v>12357</v>
      </c>
      <c r="N76" s="1">
        <v>7802</v>
      </c>
      <c r="O76" s="1">
        <v>110</v>
      </c>
      <c r="V76" s="479" t="str">
        <f>+B77</f>
        <v>14.  Digital Classrooms Allocation (UFTE share)</v>
      </c>
      <c r="W76" s="479"/>
      <c r="X76" s="479"/>
      <c r="Y76" s="489">
        <f>+I77</f>
        <v>1722101</v>
      </c>
      <c r="Z76" s="489"/>
      <c r="AA76" s="165" t="s">
        <v>129</v>
      </c>
      <c r="AB76" s="154">
        <f>AB57</f>
        <v>1.3879999999999999E-3</v>
      </c>
      <c r="AC76" s="56">
        <f>ROUND(Y76*AB76,0)</f>
        <v>2390</v>
      </c>
      <c r="AD76" s="9"/>
    </row>
    <row r="77" spans="1:30" ht="26.25" customHeight="1" x14ac:dyDescent="0.3">
      <c r="B77" s="14" t="s">
        <v>133</v>
      </c>
      <c r="C77" s="14"/>
      <c r="D77" s="14"/>
      <c r="E77" s="14"/>
      <c r="F77" s="14"/>
      <c r="H77" s="155" t="s">
        <v>24</v>
      </c>
      <c r="I77" s="178">
        <v>1722101</v>
      </c>
      <c r="J77" s="156" t="s">
        <v>109</v>
      </c>
      <c r="K77" s="157">
        <f>K57</f>
        <v>1.3879999999999999E-3</v>
      </c>
      <c r="L77" s="323">
        <f t="shared" si="12"/>
        <v>2390.2761879999998</v>
      </c>
      <c r="O77" s="1"/>
      <c r="V77" s="479" t="str">
        <f>+B78</f>
        <v>15.  Florida Teachers Classroom Supply Assistance Program</v>
      </c>
      <c r="W77" s="479"/>
      <c r="X77" s="479"/>
      <c r="Y77" s="489">
        <f>+I78</f>
        <v>0</v>
      </c>
      <c r="Z77" s="489"/>
      <c r="AA77" s="165" t="s">
        <v>129</v>
      </c>
      <c r="AB77" s="154">
        <f>AB54</f>
        <v>1.2650000000000001E-3</v>
      </c>
      <c r="AC77" s="56">
        <f>ROUND(Y77*AB77,0)</f>
        <v>0</v>
      </c>
      <c r="AD77" s="9"/>
    </row>
    <row r="78" spans="1:30" ht="26.25" customHeight="1" x14ac:dyDescent="0.3">
      <c r="B78" s="433" t="s">
        <v>134</v>
      </c>
      <c r="C78" s="433"/>
      <c r="D78" s="433"/>
      <c r="E78" s="14"/>
      <c r="F78" s="14"/>
      <c r="H78" s="155" t="s">
        <v>135</v>
      </c>
      <c r="I78" s="179">
        <v>0</v>
      </c>
      <c r="J78" s="156" t="s">
        <v>109</v>
      </c>
      <c r="K78" s="157">
        <f>K54</f>
        <v>4.6870000000000002E-3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1572793</v>
      </c>
      <c r="AD81" s="188"/>
    </row>
    <row r="82" spans="1:30" ht="22.5" customHeight="1" thickTop="1" thickBot="1" x14ac:dyDescent="0.35">
      <c r="B82" s="14" t="s">
        <v>139</v>
      </c>
      <c r="C82" s="14"/>
      <c r="D82" s="14"/>
      <c r="E82" s="14"/>
      <c r="F82" s="14"/>
      <c r="G82" s="14"/>
      <c r="H82" s="14"/>
      <c r="I82" s="14"/>
      <c r="J82" s="14"/>
      <c r="K82" s="14"/>
      <c r="L82" s="342">
        <f>SUM(L44:L81)</f>
        <v>5821393.3315942809</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'2941'!AC81</f>
        <v>1572793</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1572793</v>
      </c>
      <c r="L86" s="323">
        <f>IF(G26=0,0,IF(G26&gt;250,-(((250/G26)*K86)*IF(M86="H",0.02,0.05)),IF(M86="H",-0.02*K86,-0.05*K86)))</f>
        <v>-77401.23031496063</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5743992.1012793202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-3166665.96</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2577326.1412793202</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515465.22825586406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1238.4196850393782</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289</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290</v>
      </c>
      <c r="C123" s="208" t="s">
        <v>198</v>
      </c>
    </row>
    <row r="124" spans="2:3" hidden="1" x14ac:dyDescent="0.3">
      <c r="B124" s="212" t="s">
        <v>291</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41808.602453703701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289</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290</v>
      </c>
      <c r="C164" s="222" t="s">
        <v>243</v>
      </c>
      <c r="D164" s="218"/>
    </row>
    <row r="165" spans="1:4" hidden="1" x14ac:dyDescent="0.3">
      <c r="A165" s="217" t="s">
        <v>244</v>
      </c>
      <c r="B165" s="221" t="s">
        <v>291</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41808.602453703701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3" priority="2" stopIfTrue="1" operator="lessThan">
      <formula>0</formula>
    </cfRule>
  </conditionalFormatting>
  <conditionalFormatting sqref="A141:A172">
    <cfRule type="cellIs" dxfId="6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'3083'!B2</f>
        <v>50</v>
      </c>
      <c r="W2" s="429" t="s">
        <v>4</v>
      </c>
      <c r="X2" s="430"/>
      <c r="Y2" s="431"/>
      <c r="Z2" s="431"/>
      <c r="AA2" s="431"/>
      <c r="AB2" s="431"/>
      <c r="AC2" s="431"/>
      <c r="AD2" s="9"/>
    </row>
    <row r="3" spans="1:30" ht="20.399999999999999" x14ac:dyDescent="0.35">
      <c r="B3" s="10" t="str">
        <f>"Revenue Estimate Worksheet for "&amp;B124</f>
        <v>Revenue Estimate Worksheet for Renaissance Learning Academy</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'3083'!G7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40" t="s">
        <v>26</v>
      </c>
      <c r="W10" s="440"/>
      <c r="X10" s="441">
        <f>IF('3083'!K$84=1,'3083'!G10,0)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1" t="s">
        <v>28</v>
      </c>
      <c r="W11" s="451"/>
      <c r="X11" s="441">
        <f>IF('3083'!K$84=1,'3083'!G11,0)</f>
        <v>0</v>
      </c>
      <c r="Y11" s="441"/>
      <c r="Z11" s="452">
        <v>1</v>
      </c>
      <c r="AA11" s="452"/>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1" t="s">
        <v>31</v>
      </c>
      <c r="W12" s="451"/>
      <c r="X12" s="441">
        <f>IF('3083'!K$84=1,'3083'!G12,0)</f>
        <v>0</v>
      </c>
      <c r="Y12" s="441"/>
      <c r="Z12" s="452">
        <v>1</v>
      </c>
      <c r="AA12" s="452"/>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1" t="s">
        <v>33</v>
      </c>
      <c r="W13" s="451"/>
      <c r="X13" s="441">
        <f>IF('3083'!K$84=1,'3083'!G13,0)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IF('3083'!K$84=1,'3083'!G14,0)</f>
        <v>0</v>
      </c>
      <c r="Y14" s="441"/>
      <c r="Z14" s="452">
        <v>1</v>
      </c>
      <c r="AA14" s="452"/>
      <c r="AB14" s="55">
        <f t="shared" si="0"/>
        <v>0</v>
      </c>
      <c r="AC14" s="56">
        <f t="shared" si="1"/>
        <v>0</v>
      </c>
      <c r="AD14" s="9"/>
    </row>
    <row r="15" spans="1:30" x14ac:dyDescent="0.3">
      <c r="A15" s="1" t="s">
        <v>37</v>
      </c>
      <c r="B15" s="14" t="s">
        <v>38</v>
      </c>
      <c r="C15" s="14"/>
      <c r="D15" s="14">
        <v>11.5</v>
      </c>
      <c r="E15" s="14">
        <v>0</v>
      </c>
      <c r="F15" s="14">
        <v>0</v>
      </c>
      <c r="G15" s="47">
        <f t="shared" si="2"/>
        <v>23</v>
      </c>
      <c r="H15" s="48"/>
      <c r="I15" s="57">
        <f>I14</f>
        <v>1.004</v>
      </c>
      <c r="J15" s="57"/>
      <c r="K15" s="50">
        <f t="shared" si="3"/>
        <v>23.091999999999999</v>
      </c>
      <c r="L15" s="323">
        <f t="shared" si="4"/>
        <v>95801.580192359979</v>
      </c>
      <c r="M15" s="1" t="str">
        <f>IF(ROUND(G15,2)=ROUND(SUM(G34:G36),2)," ","CHECK 2. 9-12 Lines Below")</f>
        <v xml:space="preserve"> </v>
      </c>
      <c r="N15" s="52">
        <v>5103</v>
      </c>
      <c r="O15" s="58" t="s">
        <v>39</v>
      </c>
      <c r="Q15" s="54"/>
      <c r="V15" s="451" t="s">
        <v>38</v>
      </c>
      <c r="W15" s="451"/>
      <c r="X15" s="441">
        <f>IF('3083'!K$84=1,'3083'!G15,0)</f>
        <v>23</v>
      </c>
      <c r="Y15" s="441"/>
      <c r="Z15" s="452">
        <v>1</v>
      </c>
      <c r="AA15" s="452"/>
      <c r="AB15" s="55">
        <f t="shared" si="0"/>
        <v>23</v>
      </c>
      <c r="AC15" s="59">
        <f t="shared" si="1"/>
        <v>95420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IF('3083'!K$84=1,'3083'!G16,0)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IF('3083'!K$84=1,'3083'!G17,0)</f>
        <v>0</v>
      </c>
      <c r="Y17" s="441"/>
      <c r="Z17" s="452">
        <v>1</v>
      </c>
      <c r="AA17" s="452"/>
      <c r="AB17" s="55">
        <f t="shared" si="0"/>
        <v>0</v>
      </c>
      <c r="AC17" s="56">
        <f t="shared" si="1"/>
        <v>0</v>
      </c>
      <c r="AD17" s="9"/>
    </row>
    <row r="18" spans="1:30" ht="16.2" x14ac:dyDescent="0.35">
      <c r="A18" s="1" t="s">
        <v>44</v>
      </c>
      <c r="B18" s="14" t="s">
        <v>45</v>
      </c>
      <c r="C18" s="14"/>
      <c r="D18" s="14">
        <v>20.45</v>
      </c>
      <c r="E18" s="14">
        <v>0</v>
      </c>
      <c r="F18" s="14">
        <v>0</v>
      </c>
      <c r="G18" s="47">
        <f t="shared" si="2"/>
        <v>40.9</v>
      </c>
      <c r="H18" s="48"/>
      <c r="I18" s="57">
        <f>I17</f>
        <v>3.548</v>
      </c>
      <c r="J18" s="57"/>
      <c r="K18" s="50">
        <f t="shared" si="3"/>
        <v>145.11320000000001</v>
      </c>
      <c r="L18" s="323">
        <f t="shared" si="4"/>
        <v>602029.87470855599</v>
      </c>
      <c r="N18" s="52">
        <v>5103</v>
      </c>
      <c r="O18" s="54">
        <v>254</v>
      </c>
      <c r="Q18" s="54"/>
      <c r="V18" s="451" t="s">
        <v>45</v>
      </c>
      <c r="W18" s="451"/>
      <c r="X18" s="441">
        <f>IF('3083'!K$84=1,'3083'!G18,0)</f>
        <v>40.9</v>
      </c>
      <c r="Y18" s="441"/>
      <c r="Z18" s="452">
        <v>1</v>
      </c>
      <c r="AA18" s="452"/>
      <c r="AB18" s="55">
        <f t="shared" si="0"/>
        <v>40.9</v>
      </c>
      <c r="AC18" s="56">
        <f t="shared" si="1"/>
        <v>169681</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IF('3083'!K$84=1,'3083'!G19,0)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IF('3083'!K$84=1,'3083'!G20,0)</f>
        <v>0</v>
      </c>
      <c r="Y20" s="441"/>
      <c r="Z20" s="452">
        <v>1</v>
      </c>
      <c r="AA20" s="452"/>
      <c r="AB20" s="55">
        <f t="shared" si="0"/>
        <v>0</v>
      </c>
      <c r="AC20" s="56">
        <f t="shared" si="1"/>
        <v>0</v>
      </c>
      <c r="AD20" s="9"/>
    </row>
    <row r="21" spans="1:30" ht="15" customHeight="1" x14ac:dyDescent="0.35">
      <c r="A21" s="1" t="s">
        <v>50</v>
      </c>
      <c r="B21" s="14" t="s">
        <v>51</v>
      </c>
      <c r="C21" s="14"/>
      <c r="D21" s="14">
        <v>17</v>
      </c>
      <c r="E21" s="14">
        <v>0</v>
      </c>
      <c r="F21" s="14">
        <v>0</v>
      </c>
      <c r="G21" s="47">
        <f t="shared" si="2"/>
        <v>34</v>
      </c>
      <c r="H21" s="48"/>
      <c r="I21" s="57">
        <f>I20</f>
        <v>5.1040000000000001</v>
      </c>
      <c r="J21" s="57"/>
      <c r="K21" s="50">
        <f t="shared" si="3"/>
        <v>173.536</v>
      </c>
      <c r="L21" s="323">
        <f t="shared" si="4"/>
        <v>719947.29864287993</v>
      </c>
      <c r="N21" s="52">
        <v>5103</v>
      </c>
      <c r="O21" s="54">
        <v>255</v>
      </c>
      <c r="Q21" s="54"/>
      <c r="V21" s="451" t="s">
        <v>51</v>
      </c>
      <c r="W21" s="451"/>
      <c r="X21" s="441">
        <f>IF('3083'!K$84=1,'3083'!G21,0)</f>
        <v>34</v>
      </c>
      <c r="Y21" s="441"/>
      <c r="Z21" s="452">
        <v>1</v>
      </c>
      <c r="AA21" s="452"/>
      <c r="AB21" s="55">
        <f t="shared" si="0"/>
        <v>34</v>
      </c>
      <c r="AC21" s="56">
        <f t="shared" si="1"/>
        <v>141056</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1" t="s">
        <v>53</v>
      </c>
      <c r="W22" s="451"/>
      <c r="X22" s="441">
        <f>IF('3083'!K$84=1,'3083'!G22,0)</f>
        <v>0</v>
      </c>
      <c r="Y22" s="441"/>
      <c r="Z22" s="452">
        <v>1</v>
      </c>
      <c r="AA22" s="452"/>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1" t="s">
        <v>55</v>
      </c>
      <c r="W23" s="451"/>
      <c r="X23" s="441">
        <f>IF('3083'!K$84=1,'3083'!G23,0)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IF('3083'!K$84=1,'3083'!G24,0)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IF('3083'!K$84=1,'3083'!G25,0)</f>
        <v>0</v>
      </c>
      <c r="Y25" s="441"/>
      <c r="Z25" s="452">
        <v>1</v>
      </c>
      <c r="AA25" s="452"/>
      <c r="AB25" s="55">
        <f t="shared" si="0"/>
        <v>0</v>
      </c>
      <c r="AC25" s="56">
        <f t="shared" si="1"/>
        <v>0</v>
      </c>
      <c r="AD25" s="9"/>
    </row>
    <row r="26" spans="1:30" ht="20.25" customHeight="1" thickBot="1" x14ac:dyDescent="0.35">
      <c r="B26" s="60" t="s">
        <v>60</v>
      </c>
      <c r="C26" s="60"/>
      <c r="D26" s="61">
        <f t="shared" ref="D26:E26" si="5">SUM(D10:D25)</f>
        <v>48.95</v>
      </c>
      <c r="E26" s="61">
        <f t="shared" si="5"/>
        <v>0</v>
      </c>
      <c r="F26" s="61"/>
      <c r="G26" s="61">
        <f>SUM(G10:G25)</f>
        <v>97.9</v>
      </c>
      <c r="H26" s="62"/>
      <c r="I26" s="62"/>
      <c r="J26" s="63"/>
      <c r="K26" s="64">
        <f>SUM(K10:K25)</f>
        <v>341.74119999999999</v>
      </c>
      <c r="L26" s="321">
        <f>SUM(L10:L25)</f>
        <v>1417778.753543796</v>
      </c>
      <c r="N26" s="54"/>
      <c r="O26" s="65"/>
      <c r="P26" s="54"/>
      <c r="Q26" s="54"/>
      <c r="V26" s="453" t="s">
        <v>60</v>
      </c>
      <c r="W26" s="453"/>
      <c r="X26" s="454">
        <f>SUM(X10:X25)</f>
        <v>97.9</v>
      </c>
      <c r="Y26" s="454"/>
      <c r="Z26" s="455"/>
      <c r="AA26" s="456"/>
      <c r="AB26" s="66">
        <f>SUM(AB10:AB25)</f>
        <v>97.9</v>
      </c>
      <c r="AC26" s="67">
        <f>SUM(AC10:AC25)</f>
        <v>406157</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0</v>
      </c>
      <c r="E31" s="14">
        <v>0</v>
      </c>
      <c r="F31" s="85">
        <v>0</v>
      </c>
      <c r="G31" s="47">
        <f t="shared" si="6"/>
        <v>0</v>
      </c>
      <c r="H31" s="76"/>
      <c r="I31" s="86" t="s">
        <v>72</v>
      </c>
      <c r="J31" s="52">
        <v>251</v>
      </c>
      <c r="K31" s="78">
        <v>1173</v>
      </c>
      <c r="L31" s="323">
        <f t="shared" si="8"/>
        <v>0</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11.5</v>
      </c>
      <c r="E36" s="14">
        <v>0</v>
      </c>
      <c r="F36" s="85">
        <v>0</v>
      </c>
      <c r="G36" s="47">
        <f t="shared" si="6"/>
        <v>23</v>
      </c>
      <c r="H36" s="76"/>
      <c r="I36" s="86" t="s">
        <v>76</v>
      </c>
      <c r="J36" s="52">
        <v>253</v>
      </c>
      <c r="K36" s="78">
        <v>6685</v>
      </c>
      <c r="L36" s="323">
        <f t="shared" si="8"/>
        <v>153755</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11.5</v>
      </c>
      <c r="E37" s="61">
        <f t="shared" si="10"/>
        <v>0</v>
      </c>
      <c r="F37" s="61"/>
      <c r="G37" s="61">
        <f>SUM(G28:G36)</f>
        <v>23</v>
      </c>
      <c r="H37" s="62"/>
      <c r="I37" s="14" t="s">
        <v>80</v>
      </c>
      <c r="J37" s="14"/>
      <c r="K37" s="14"/>
      <c r="L37" s="323">
        <f>SUM(L28:L36)</f>
        <v>153755</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18503.100000000002</v>
      </c>
      <c r="N40" s="98"/>
      <c r="O40" s="98"/>
      <c r="P40" s="98"/>
      <c r="Q40" s="98"/>
      <c r="V40" s="471" t="s">
        <v>84</v>
      </c>
      <c r="W40" s="471"/>
      <c r="X40" s="472">
        <f>+G40</f>
        <v>182954.62</v>
      </c>
      <c r="Y40" s="472"/>
      <c r="Z40" s="472"/>
      <c r="AA40" s="472"/>
      <c r="AB40" s="56">
        <f>ROUND(X39/X40,0)</f>
        <v>189</v>
      </c>
      <c r="AC40" s="56">
        <f>ROUND(AB40*$X$26,0)</f>
        <v>18503</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1590036.8535437961</v>
      </c>
      <c r="O44" s="1"/>
      <c r="V44" s="482" t="s">
        <v>88</v>
      </c>
      <c r="W44" s="482"/>
      <c r="X44" s="482"/>
      <c r="Y44" s="482"/>
      <c r="Z44" s="482"/>
      <c r="AA44" s="482"/>
      <c r="AB44" s="482"/>
      <c r="AC44" s="105">
        <f>SUM(AC26,AC37,AC40)</f>
        <v>424660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341.74119999999999</v>
      </c>
      <c r="D49" s="116"/>
      <c r="E49" s="116"/>
      <c r="F49" s="116"/>
      <c r="G49" s="117">
        <f>K7</f>
        <v>1.0289999999999999</v>
      </c>
      <c r="H49" s="117"/>
      <c r="I49" s="118">
        <v>901.09</v>
      </c>
      <c r="J49" s="119" t="s">
        <v>95</v>
      </c>
      <c r="K49" s="120">
        <f>ROUND(C49*G49*I49,0)</f>
        <v>316870</v>
      </c>
      <c r="L49" s="338"/>
      <c r="M49" s="103"/>
      <c r="N49" s="131"/>
      <c r="O49" s="132"/>
      <c r="P49" s="65"/>
      <c r="Q49" s="133"/>
      <c r="V49" s="134" t="s">
        <v>76</v>
      </c>
      <c r="W49" s="135">
        <f>AB14+AB15+AB18+AB21+AB24+AB25</f>
        <v>97.9</v>
      </c>
      <c r="X49" s="475">
        <f>AB7</f>
        <v>1.0289999999999999</v>
      </c>
      <c r="Y49" s="475"/>
      <c r="Z49" s="122">
        <f>+I49</f>
        <v>901.09</v>
      </c>
      <c r="AA49" s="123" t="s">
        <v>95</v>
      </c>
      <c r="AB49" s="124">
        <f>ROUND(W49*X49*Z49,0)</f>
        <v>90775</v>
      </c>
      <c r="AC49" s="128"/>
      <c r="AD49" s="104"/>
    </row>
    <row r="50" spans="2:30" ht="24" customHeight="1" thickBot="1" x14ac:dyDescent="0.35">
      <c r="B50" s="136" t="s">
        <v>96</v>
      </c>
      <c r="C50" s="137">
        <f>SUM(C47:C49)</f>
        <v>341.74119999999999</v>
      </c>
      <c r="D50" s="138"/>
      <c r="E50" s="139"/>
      <c r="F50" s="139"/>
      <c r="G50" s="140" t="s">
        <v>97</v>
      </c>
      <c r="H50" s="140"/>
      <c r="I50" s="140"/>
      <c r="J50" s="140"/>
      <c r="K50" s="140"/>
      <c r="L50" s="323">
        <f>IF(B2=75,0,K49+K48+K47)</f>
        <v>316870</v>
      </c>
      <c r="N50" s="3"/>
      <c r="O50" s="1"/>
      <c r="V50" s="141" t="s">
        <v>96</v>
      </c>
      <c r="W50" s="142">
        <f>SUM(W47:W49)</f>
        <v>97.9</v>
      </c>
      <c r="X50" s="476" t="s">
        <v>97</v>
      </c>
      <c r="Y50" s="477"/>
      <c r="Z50" s="477"/>
      <c r="AA50" s="477"/>
      <c r="AB50" s="477"/>
      <c r="AC50" s="56">
        <f>IF(V2=75,0,AB49+AB48+AB47)</f>
        <v>90775</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341.74119999999999</v>
      </c>
      <c r="H53" s="57" t="s">
        <v>101</v>
      </c>
      <c r="I53" s="57"/>
      <c r="J53" s="147">
        <v>200815.52</v>
      </c>
      <c r="K53" s="147"/>
      <c r="L53" s="340"/>
      <c r="N53" s="3"/>
      <c r="O53" s="1"/>
      <c r="V53" s="485" t="s">
        <v>100</v>
      </c>
      <c r="W53" s="485"/>
      <c r="X53" s="148">
        <f>AB26</f>
        <v>97.9</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1.702E-3</v>
      </c>
      <c r="L54" s="328"/>
      <c r="N54" s="65"/>
      <c r="O54" s="1"/>
      <c r="V54" s="485" t="s">
        <v>102</v>
      </c>
      <c r="W54" s="485"/>
      <c r="X54" s="485"/>
      <c r="Y54" s="485"/>
      <c r="Z54" s="485"/>
      <c r="AA54" s="485"/>
      <c r="AB54" s="488">
        <f>ROUND(X53/AA53,6)</f>
        <v>4.8799999999999999E-4</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97.9</v>
      </c>
      <c r="H56" s="57" t="s">
        <v>105</v>
      </c>
      <c r="I56" s="57"/>
      <c r="J56" s="147">
        <f>+G40</f>
        <v>182954.62</v>
      </c>
      <c r="K56" s="147"/>
      <c r="L56" s="340"/>
      <c r="O56" s="1"/>
      <c r="V56" s="485" t="s">
        <v>104</v>
      </c>
      <c r="W56" s="485"/>
      <c r="X56" s="151">
        <f>X26</f>
        <v>97.9</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5.3499999999999999E-4</v>
      </c>
      <c r="L57" s="328"/>
      <c r="O57" s="1"/>
      <c r="V57" s="485" t="s">
        <v>106</v>
      </c>
      <c r="W57" s="485"/>
      <c r="X57" s="485"/>
      <c r="Y57" s="485"/>
      <c r="Z57" s="485"/>
      <c r="AA57" s="485"/>
      <c r="AB57" s="488">
        <f>ROUND(X56/AA56,6)</f>
        <v>5.3499999999999999E-4</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4.8799999999999999E-4</v>
      </c>
      <c r="AC58" s="56">
        <f>ROUND(Y58*AB58,0)</f>
        <v>2067</v>
      </c>
      <c r="AD58" s="9"/>
    </row>
    <row r="59" spans="2:30" x14ac:dyDescent="0.3">
      <c r="B59" s="60" t="s">
        <v>108</v>
      </c>
      <c r="C59" s="60"/>
      <c r="D59" s="60"/>
      <c r="E59" s="60"/>
      <c r="F59" s="60"/>
      <c r="G59" s="60"/>
      <c r="H59" s="155" t="s">
        <v>20</v>
      </c>
      <c r="I59" s="120">
        <v>4235563</v>
      </c>
      <c r="J59" s="156" t="s">
        <v>109</v>
      </c>
      <c r="K59" s="157">
        <f>K54</f>
        <v>1.702E-3</v>
      </c>
      <c r="L59" s="323">
        <f>SUM(I59*K59)</f>
        <v>7208.928226</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4.8799999999999999E-4</v>
      </c>
      <c r="AC66" s="56">
        <f>ROUND(Y66*AB66,0)</f>
        <v>52600</v>
      </c>
      <c r="AD66" s="9"/>
    </row>
    <row r="67" spans="1:30" ht="20.25" customHeight="1" x14ac:dyDescent="0.3">
      <c r="B67" s="14" t="s">
        <v>117</v>
      </c>
      <c r="C67" s="14"/>
      <c r="D67" s="14"/>
      <c r="E67" s="14"/>
      <c r="F67" s="14"/>
      <c r="H67" s="155" t="s">
        <v>22</v>
      </c>
      <c r="I67" s="120">
        <v>107785963</v>
      </c>
      <c r="J67" s="156" t="s">
        <v>109</v>
      </c>
      <c r="K67" s="157">
        <f>K54</f>
        <v>1.702E-3</v>
      </c>
      <c r="L67" s="323">
        <f>SUM(I67*K67)</f>
        <v>183451.709026</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5.3499999999999999E-4</v>
      </c>
      <c r="AC68" s="56">
        <f>ROUND(Y68*AB68,0)</f>
        <v>0</v>
      </c>
      <c r="AD68" s="9"/>
    </row>
    <row r="69" spans="1:30" ht="15" customHeight="1" x14ac:dyDescent="0.3">
      <c r="B69" s="161" t="s">
        <v>119</v>
      </c>
      <c r="C69" s="14"/>
      <c r="D69" s="14"/>
      <c r="E69" s="14"/>
      <c r="F69" s="14"/>
      <c r="H69" s="155" t="s">
        <v>21</v>
      </c>
      <c r="I69" s="120">
        <v>0</v>
      </c>
      <c r="J69" s="156" t="s">
        <v>109</v>
      </c>
      <c r="K69" s="157">
        <f>K57</f>
        <v>5.3499999999999999E-4</v>
      </c>
      <c r="L69" s="323">
        <f t="shared" ref="L69:L72" si="11">SUM(I69*K69)</f>
        <v>0</v>
      </c>
      <c r="O69" s="1"/>
      <c r="V69" s="479" t="s">
        <v>120</v>
      </c>
      <c r="W69" s="479"/>
      <c r="X69" s="479"/>
      <c r="Y69" s="496">
        <f>+I70</f>
        <v>-4207636</v>
      </c>
      <c r="Z69" s="496"/>
      <c r="AA69" s="153" t="s">
        <v>109</v>
      </c>
      <c r="AB69" s="154">
        <f>AB54</f>
        <v>4.8799999999999999E-4</v>
      </c>
      <c r="AC69" s="56">
        <f>ROUND(Y69*AB69,0)</f>
        <v>-2053</v>
      </c>
      <c r="AD69" s="9"/>
    </row>
    <row r="70" spans="1:30" ht="20.25" customHeight="1" x14ac:dyDescent="0.3">
      <c r="B70" s="14" t="s">
        <v>120</v>
      </c>
      <c r="C70" s="14"/>
      <c r="D70" s="14"/>
      <c r="E70" s="14"/>
      <c r="F70" s="14"/>
      <c r="H70" s="155" t="s">
        <v>20</v>
      </c>
      <c r="I70" s="120">
        <v>-4207636</v>
      </c>
      <c r="J70" s="156" t="s">
        <v>109</v>
      </c>
      <c r="K70" s="157">
        <f>K54</f>
        <v>1.702E-3</v>
      </c>
      <c r="L70" s="323">
        <f t="shared" si="11"/>
        <v>-7161.3964719999994</v>
      </c>
      <c r="O70" s="1"/>
      <c r="V70" s="479" t="s">
        <v>121</v>
      </c>
      <c r="W70" s="479"/>
      <c r="X70" s="479"/>
      <c r="Y70" s="493">
        <f>+I71</f>
        <v>1882126</v>
      </c>
      <c r="Z70" s="493"/>
      <c r="AA70" s="153" t="s">
        <v>109</v>
      </c>
      <c r="AB70" s="154">
        <f>AB54</f>
        <v>4.8799999999999999E-4</v>
      </c>
      <c r="AC70" s="56">
        <f>ROUND(Y70*AB70,0)</f>
        <v>918</v>
      </c>
      <c r="AD70" s="9"/>
    </row>
    <row r="71" spans="1:30" ht="20.25" customHeight="1" x14ac:dyDescent="0.3">
      <c r="B71" s="14" t="s">
        <v>121</v>
      </c>
      <c r="C71" s="14"/>
      <c r="D71" s="14"/>
      <c r="E71" s="14"/>
      <c r="F71" s="14"/>
      <c r="H71" s="155" t="s">
        <v>20</v>
      </c>
      <c r="I71" s="120">
        <v>1882126</v>
      </c>
      <c r="J71" s="156" t="s">
        <v>109</v>
      </c>
      <c r="K71" s="157">
        <f>K54</f>
        <v>1.702E-3</v>
      </c>
      <c r="L71" s="323">
        <f t="shared" si="11"/>
        <v>3203.3784519999999</v>
      </c>
      <c r="O71" s="1"/>
      <c r="V71" s="479" t="s">
        <v>122</v>
      </c>
      <c r="W71" s="479"/>
      <c r="X71" s="479"/>
      <c r="Y71" s="493">
        <f>+I72</f>
        <v>14221398</v>
      </c>
      <c r="Z71" s="493"/>
      <c r="AA71" s="153" t="s">
        <v>109</v>
      </c>
      <c r="AB71" s="154">
        <f>AB57</f>
        <v>5.3499999999999999E-4</v>
      </c>
      <c r="AC71" s="56">
        <f>ROUND(Y71*AB71,0)</f>
        <v>7608</v>
      </c>
      <c r="AD71" s="9"/>
    </row>
    <row r="72" spans="1:30" ht="21" customHeight="1" x14ac:dyDescent="0.35">
      <c r="B72" s="14" t="s">
        <v>122</v>
      </c>
      <c r="C72" s="14"/>
      <c r="D72" s="14"/>
      <c r="E72" s="14"/>
      <c r="F72" s="14"/>
      <c r="H72" s="155" t="s">
        <v>21</v>
      </c>
      <c r="I72" s="120">
        <v>14221398</v>
      </c>
      <c r="J72" s="156" t="s">
        <v>109</v>
      </c>
      <c r="K72" s="157">
        <f>K57</f>
        <v>5.3499999999999999E-4</v>
      </c>
      <c r="L72" s="323">
        <f t="shared" si="11"/>
        <v>7608.4479300000003</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5.3499999999999999E-4</v>
      </c>
      <c r="AC76" s="56">
        <f>ROUND(Y76*AB76,0)</f>
        <v>921</v>
      </c>
      <c r="AD76" s="9"/>
    </row>
    <row r="77" spans="1:30" ht="26.25" customHeight="1" x14ac:dyDescent="0.3">
      <c r="B77" s="14" t="s">
        <v>133</v>
      </c>
      <c r="C77" s="14"/>
      <c r="D77" s="14"/>
      <c r="E77" s="14"/>
      <c r="F77" s="14"/>
      <c r="H77" s="155" t="s">
        <v>24</v>
      </c>
      <c r="I77" s="178">
        <v>1722101</v>
      </c>
      <c r="J77" s="156" t="s">
        <v>109</v>
      </c>
      <c r="K77" s="157">
        <f>K57</f>
        <v>5.3499999999999999E-4</v>
      </c>
      <c r="L77" s="323">
        <v>0</v>
      </c>
      <c r="O77" s="1"/>
      <c r="V77" s="479" t="str">
        <f>+B78</f>
        <v>15.  Florida Teachers Classroom Supply Assistance Program</v>
      </c>
      <c r="W77" s="479"/>
      <c r="X77" s="479"/>
      <c r="Y77" s="489">
        <f>+I78</f>
        <v>0</v>
      </c>
      <c r="Z77" s="489"/>
      <c r="AA77" s="165" t="s">
        <v>129</v>
      </c>
      <c r="AB77" s="154">
        <f>AB54</f>
        <v>4.8799999999999999E-4</v>
      </c>
      <c r="AC77" s="56">
        <f>ROUND(Y77*AB77,0)</f>
        <v>0</v>
      </c>
      <c r="AD77" s="9"/>
    </row>
    <row r="78" spans="1:30" ht="26.25" customHeight="1" x14ac:dyDescent="0.3">
      <c r="B78" s="433" t="s">
        <v>134</v>
      </c>
      <c r="C78" s="433"/>
      <c r="D78" s="433"/>
      <c r="E78" s="14"/>
      <c r="F78" s="14"/>
      <c r="H78" s="155" t="s">
        <v>135</v>
      </c>
      <c r="I78" s="179">
        <v>0</v>
      </c>
      <c r="J78" s="156" t="s">
        <v>109</v>
      </c>
      <c r="K78" s="157">
        <f>K54</f>
        <v>1.702E-3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577496</v>
      </c>
      <c r="AD81" s="188"/>
    </row>
    <row r="82" spans="1:30" ht="22.5" customHeight="1" thickTop="1" thickBot="1" x14ac:dyDescent="0.35">
      <c r="B82" s="14" t="s">
        <v>139</v>
      </c>
      <c r="C82" s="14"/>
      <c r="D82" s="14"/>
      <c r="E82" s="14"/>
      <c r="F82" s="14"/>
      <c r="G82" s="14"/>
      <c r="H82" s="14"/>
      <c r="I82" s="14"/>
      <c r="J82" s="14"/>
      <c r="K82" s="14"/>
      <c r="L82" s="342">
        <f>SUM(L44:L81)</f>
        <v>2101217.9207057958</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'3083'!AC81</f>
        <v>577496</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577496</v>
      </c>
      <c r="L86" s="323">
        <f>IF(G26=0,0,IF(G26&gt;250,-(((250/G26)*K86)*IF(M86="H",0.02,0.05)),IF(M86="H",-0.02*K86,-0.05*K86)))</f>
        <v>-28874.800000000003</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2072343.1207057957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-1136923.79</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935419.33070579567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187083.86614115915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186</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292</v>
      </c>
      <c r="C123" s="208" t="s">
        <v>198</v>
      </c>
    </row>
    <row r="124" spans="2:3" hidden="1" x14ac:dyDescent="0.3">
      <c r="B124" s="212" t="s">
        <v>293</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41808.602476851898</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186</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292</v>
      </c>
      <c r="C164" s="222" t="s">
        <v>243</v>
      </c>
      <c r="D164" s="218"/>
    </row>
    <row r="165" spans="1:4" hidden="1" x14ac:dyDescent="0.3">
      <c r="A165" s="217" t="s">
        <v>244</v>
      </c>
      <c r="B165" s="221" t="s">
        <v>293</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41808.602476851898</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1" priority="2" stopIfTrue="1" operator="lessThan">
      <formula>0</formula>
    </cfRule>
  </conditionalFormatting>
  <conditionalFormatting sqref="A141:A172">
    <cfRule type="cellIs" dxfId="6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'3345'!B2</f>
        <v>50</v>
      </c>
      <c r="W2" s="429" t="s">
        <v>4</v>
      </c>
      <c r="X2" s="430"/>
      <c r="Y2" s="431"/>
      <c r="Z2" s="431"/>
      <c r="AA2" s="431"/>
      <c r="AB2" s="431"/>
      <c r="AC2" s="431"/>
      <c r="AD2" s="9"/>
    </row>
    <row r="3" spans="1:30" ht="20.399999999999999" x14ac:dyDescent="0.35">
      <c r="B3" s="10" t="str">
        <f>"Revenue Estimate Worksheet for "&amp;B124</f>
        <v>Revenue Estimate Worksheet for GulfstreamGoodwil LIFE Academy</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'3345'!G7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40" t="s">
        <v>26</v>
      </c>
      <c r="W10" s="440"/>
      <c r="X10" s="441">
        <f>IF('3345'!K$84=1,'3345'!G10,0)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1" t="s">
        <v>28</v>
      </c>
      <c r="W11" s="451"/>
      <c r="X11" s="441">
        <f>IF('3345'!K$84=1,'3345'!G11,0)</f>
        <v>0</v>
      </c>
      <c r="Y11" s="441"/>
      <c r="Z11" s="452">
        <v>1</v>
      </c>
      <c r="AA11" s="452"/>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1" t="s">
        <v>31</v>
      </c>
      <c r="W12" s="451"/>
      <c r="X12" s="441">
        <f>IF('3345'!K$84=1,'3345'!G12,0)</f>
        <v>0</v>
      </c>
      <c r="Y12" s="441"/>
      <c r="Z12" s="452">
        <v>1</v>
      </c>
      <c r="AA12" s="452"/>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1" t="s">
        <v>33</v>
      </c>
      <c r="W13" s="451"/>
      <c r="X13" s="441">
        <f>IF('3345'!K$84=1,'3345'!G13,0)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IF('3345'!K$84=1,'3345'!G14,0)</f>
        <v>0</v>
      </c>
      <c r="Y14" s="441"/>
      <c r="Z14" s="452">
        <v>1</v>
      </c>
      <c r="AA14" s="452"/>
      <c r="AB14" s="55">
        <f t="shared" si="0"/>
        <v>0</v>
      </c>
      <c r="AC14" s="56">
        <f t="shared" si="1"/>
        <v>0</v>
      </c>
      <c r="AD14" s="9"/>
    </row>
    <row r="15" spans="1:30" x14ac:dyDescent="0.3">
      <c r="A15" s="1" t="s">
        <v>37</v>
      </c>
      <c r="B15" s="14" t="s">
        <v>38</v>
      </c>
      <c r="C15" s="14"/>
      <c r="D15" s="14">
        <v>46.5</v>
      </c>
      <c r="E15" s="14">
        <v>0</v>
      </c>
      <c r="F15" s="14">
        <v>0</v>
      </c>
      <c r="G15" s="47">
        <f t="shared" si="2"/>
        <v>93</v>
      </c>
      <c r="H15" s="48"/>
      <c r="I15" s="57">
        <f>I14</f>
        <v>1.004</v>
      </c>
      <c r="J15" s="57"/>
      <c r="K15" s="50">
        <f t="shared" si="3"/>
        <v>93.372</v>
      </c>
      <c r="L15" s="323">
        <f t="shared" si="4"/>
        <v>387371.60686475993</v>
      </c>
      <c r="M15" s="1" t="str">
        <f>IF(ROUND(G15,2)=ROUND(SUM(G34:G36),2)," ","CHECK 2. 9-12 Lines Below")</f>
        <v xml:space="preserve"> </v>
      </c>
      <c r="N15" s="52">
        <v>5103</v>
      </c>
      <c r="O15" s="58" t="s">
        <v>39</v>
      </c>
      <c r="Q15" s="54"/>
      <c r="V15" s="451" t="s">
        <v>38</v>
      </c>
      <c r="W15" s="451"/>
      <c r="X15" s="441">
        <f>IF('3345'!K$84=1,'3345'!G15,0)</f>
        <v>93</v>
      </c>
      <c r="Y15" s="441"/>
      <c r="Z15" s="452">
        <v>1</v>
      </c>
      <c r="AA15" s="452"/>
      <c r="AB15" s="55">
        <f t="shared" si="0"/>
        <v>93</v>
      </c>
      <c r="AC15" s="59">
        <f t="shared" si="1"/>
        <v>385828</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IF('3345'!K$84=1,'3345'!G16,0)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IF('3345'!K$84=1,'3345'!G17,0)</f>
        <v>0</v>
      </c>
      <c r="Y17" s="441"/>
      <c r="Z17" s="452">
        <v>1</v>
      </c>
      <c r="AA17" s="452"/>
      <c r="AB17" s="55">
        <f t="shared" si="0"/>
        <v>0</v>
      </c>
      <c r="AC17" s="56">
        <f t="shared" si="1"/>
        <v>0</v>
      </c>
      <c r="AD17" s="9"/>
    </row>
    <row r="18" spans="1:30" ht="16.2" x14ac:dyDescent="0.35">
      <c r="A18" s="1" t="s">
        <v>44</v>
      </c>
      <c r="B18" s="14" t="s">
        <v>45</v>
      </c>
      <c r="C18" s="14"/>
      <c r="D18" s="14">
        <v>2.5</v>
      </c>
      <c r="E18" s="14">
        <v>0</v>
      </c>
      <c r="F18" s="14">
        <v>0</v>
      </c>
      <c r="G18" s="47">
        <f t="shared" si="2"/>
        <v>5</v>
      </c>
      <c r="H18" s="48"/>
      <c r="I18" s="57">
        <f>I17</f>
        <v>3.548</v>
      </c>
      <c r="J18" s="57"/>
      <c r="K18" s="50">
        <f t="shared" si="3"/>
        <v>17.739999999999998</v>
      </c>
      <c r="L18" s="323">
        <f t="shared" si="4"/>
        <v>73597.784194199994</v>
      </c>
      <c r="N18" s="52">
        <v>5103</v>
      </c>
      <c r="O18" s="54">
        <v>254</v>
      </c>
      <c r="Q18" s="54"/>
      <c r="V18" s="451" t="s">
        <v>45</v>
      </c>
      <c r="W18" s="451"/>
      <c r="X18" s="441">
        <f>IF('3345'!K$84=1,'3345'!G18,0)</f>
        <v>5</v>
      </c>
      <c r="Y18" s="441"/>
      <c r="Z18" s="452">
        <v>1</v>
      </c>
      <c r="AA18" s="452"/>
      <c r="AB18" s="55">
        <f t="shared" si="0"/>
        <v>5</v>
      </c>
      <c r="AC18" s="56">
        <f t="shared" si="1"/>
        <v>20743</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IF('3345'!K$84=1,'3345'!G19,0)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IF('3345'!K$84=1,'3345'!G20,0)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IF('3345'!K$84=1,'3345'!G21,0)</f>
        <v>0</v>
      </c>
      <c r="Y21" s="441"/>
      <c r="Z21" s="452">
        <v>1</v>
      </c>
      <c r="AA21" s="452"/>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1" t="s">
        <v>53</v>
      </c>
      <c r="W22" s="451"/>
      <c r="X22" s="441">
        <f>IF('3345'!K$84=1,'3345'!G22,0)</f>
        <v>0</v>
      </c>
      <c r="Y22" s="441"/>
      <c r="Z22" s="452">
        <v>1</v>
      </c>
      <c r="AA22" s="452"/>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1" t="s">
        <v>55</v>
      </c>
      <c r="W23" s="451"/>
      <c r="X23" s="441">
        <f>IF('3345'!K$84=1,'3345'!G23,0)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IF('3345'!K$84=1,'3345'!G24,0)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IF('3345'!K$84=1,'3345'!G25,0)</f>
        <v>0</v>
      </c>
      <c r="Y25" s="441"/>
      <c r="Z25" s="452">
        <v>1</v>
      </c>
      <c r="AA25" s="452"/>
      <c r="AB25" s="55">
        <f t="shared" si="0"/>
        <v>0</v>
      </c>
      <c r="AC25" s="56">
        <f t="shared" si="1"/>
        <v>0</v>
      </c>
      <c r="AD25" s="9"/>
    </row>
    <row r="26" spans="1:30" ht="20.25" customHeight="1" thickBot="1" x14ac:dyDescent="0.35">
      <c r="B26" s="60" t="s">
        <v>60</v>
      </c>
      <c r="C26" s="60"/>
      <c r="D26" s="61">
        <f t="shared" ref="D26:E26" si="5">SUM(D10:D25)</f>
        <v>49</v>
      </c>
      <c r="E26" s="61">
        <f t="shared" si="5"/>
        <v>0</v>
      </c>
      <c r="F26" s="61"/>
      <c r="G26" s="61">
        <f>SUM(G10:G25)</f>
        <v>98</v>
      </c>
      <c r="H26" s="62"/>
      <c r="I26" s="62"/>
      <c r="J26" s="63"/>
      <c r="K26" s="64">
        <f>SUM(K10:K25)</f>
        <v>111.11199999999999</v>
      </c>
      <c r="L26" s="321">
        <f>SUM(L10:L25)</f>
        <v>460969.39105895994</v>
      </c>
      <c r="N26" s="54"/>
      <c r="O26" s="65"/>
      <c r="P26" s="54"/>
      <c r="Q26" s="54"/>
      <c r="V26" s="453" t="s">
        <v>60</v>
      </c>
      <c r="W26" s="453"/>
      <c r="X26" s="454">
        <f>SUM(X10:X25)</f>
        <v>98</v>
      </c>
      <c r="Y26" s="454"/>
      <c r="Z26" s="455"/>
      <c r="AA26" s="456"/>
      <c r="AB26" s="66">
        <f>SUM(AB10:AB25)</f>
        <v>98</v>
      </c>
      <c r="AC26" s="67">
        <f>SUM(AC10:AC25)</f>
        <v>406571</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0</v>
      </c>
      <c r="E31" s="14">
        <v>0</v>
      </c>
      <c r="F31" s="85">
        <v>0</v>
      </c>
      <c r="G31" s="47">
        <f t="shared" si="6"/>
        <v>0</v>
      </c>
      <c r="H31" s="76"/>
      <c r="I31" s="86" t="s">
        <v>72</v>
      </c>
      <c r="J31" s="52">
        <v>251</v>
      </c>
      <c r="K31" s="78">
        <v>1173</v>
      </c>
      <c r="L31" s="323">
        <f t="shared" si="8"/>
        <v>0</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1.5</v>
      </c>
      <c r="E34" s="14">
        <v>0</v>
      </c>
      <c r="F34" s="85">
        <v>0</v>
      </c>
      <c r="G34" s="47">
        <f t="shared" si="6"/>
        <v>3</v>
      </c>
      <c r="H34" s="76"/>
      <c r="I34" s="86" t="s">
        <v>76</v>
      </c>
      <c r="J34" s="52">
        <v>251</v>
      </c>
      <c r="K34" s="78">
        <v>835</v>
      </c>
      <c r="L34" s="323">
        <f t="shared" si="8"/>
        <v>2505</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13</v>
      </c>
      <c r="E35" s="14">
        <v>0</v>
      </c>
      <c r="F35" s="85">
        <v>0</v>
      </c>
      <c r="G35" s="47">
        <f t="shared" si="6"/>
        <v>26</v>
      </c>
      <c r="H35" s="76"/>
      <c r="I35" s="86" t="s">
        <v>76</v>
      </c>
      <c r="J35" s="52">
        <v>252</v>
      </c>
      <c r="K35" s="78">
        <v>3168</v>
      </c>
      <c r="L35" s="323">
        <f t="shared" si="8"/>
        <v>82368</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32</v>
      </c>
      <c r="E36" s="14">
        <v>0</v>
      </c>
      <c r="F36" s="85">
        <v>0</v>
      </c>
      <c r="G36" s="47">
        <f t="shared" si="6"/>
        <v>64</v>
      </c>
      <c r="H36" s="76"/>
      <c r="I36" s="86" t="s">
        <v>76</v>
      </c>
      <c r="J36" s="52">
        <v>253</v>
      </c>
      <c r="K36" s="78">
        <v>6685</v>
      </c>
      <c r="L36" s="323">
        <f t="shared" si="8"/>
        <v>427840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46.5</v>
      </c>
      <c r="E37" s="61">
        <f t="shared" si="10"/>
        <v>0</v>
      </c>
      <c r="F37" s="61"/>
      <c r="G37" s="61">
        <f>SUM(G28:G36)</f>
        <v>93</v>
      </c>
      <c r="H37" s="62"/>
      <c r="I37" s="14" t="s">
        <v>80</v>
      </c>
      <c r="J37" s="14"/>
      <c r="K37" s="14"/>
      <c r="L37" s="323">
        <f>SUM(L28:L36)</f>
        <v>512713</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18522</v>
      </c>
      <c r="N40" s="98"/>
      <c r="O40" s="98"/>
      <c r="P40" s="98"/>
      <c r="Q40" s="98"/>
      <c r="V40" s="471" t="s">
        <v>84</v>
      </c>
      <c r="W40" s="471"/>
      <c r="X40" s="472">
        <f>+G40</f>
        <v>182954.62</v>
      </c>
      <c r="Y40" s="472"/>
      <c r="Z40" s="472"/>
      <c r="AA40" s="472"/>
      <c r="AB40" s="56">
        <f>ROUND(X39/X40,0)</f>
        <v>189</v>
      </c>
      <c r="AC40" s="56">
        <f>ROUND(AB40*$X$26,0)</f>
        <v>18522</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992204.39105896</v>
      </c>
      <c r="O44" s="1"/>
      <c r="V44" s="482" t="s">
        <v>88</v>
      </c>
      <c r="W44" s="482"/>
      <c r="X44" s="482"/>
      <c r="Y44" s="482"/>
      <c r="Z44" s="482"/>
      <c r="AA44" s="482"/>
      <c r="AB44" s="482"/>
      <c r="AC44" s="105">
        <f>SUM(AC26,AC37,AC40)</f>
        <v>425093</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111.11199999999999</v>
      </c>
      <c r="D49" s="116"/>
      <c r="E49" s="116"/>
      <c r="F49" s="116"/>
      <c r="G49" s="117">
        <f>K7</f>
        <v>1.0289999999999999</v>
      </c>
      <c r="H49" s="117"/>
      <c r="I49" s="118">
        <v>901.09</v>
      </c>
      <c r="J49" s="119" t="s">
        <v>95</v>
      </c>
      <c r="K49" s="120">
        <f>ROUND(C49*G49*I49,0)</f>
        <v>103025</v>
      </c>
      <c r="L49" s="338"/>
      <c r="M49" s="103"/>
      <c r="N49" s="131"/>
      <c r="O49" s="132"/>
      <c r="P49" s="65"/>
      <c r="Q49" s="133"/>
      <c r="V49" s="134" t="s">
        <v>76</v>
      </c>
      <c r="W49" s="135">
        <f>AB14+AB15+AB18+AB21+AB24+AB25</f>
        <v>98</v>
      </c>
      <c r="X49" s="475">
        <f>AB7</f>
        <v>1.0289999999999999</v>
      </c>
      <c r="Y49" s="475"/>
      <c r="Z49" s="122">
        <f>+I49</f>
        <v>901.09</v>
      </c>
      <c r="AA49" s="123" t="s">
        <v>95</v>
      </c>
      <c r="AB49" s="124">
        <f>ROUND(W49*X49*Z49,0)</f>
        <v>90868</v>
      </c>
      <c r="AC49" s="128"/>
      <c r="AD49" s="104"/>
    </row>
    <row r="50" spans="2:30" ht="24" customHeight="1" thickBot="1" x14ac:dyDescent="0.35">
      <c r="B50" s="136" t="s">
        <v>96</v>
      </c>
      <c r="C50" s="137">
        <f>SUM(C47:C49)</f>
        <v>111.11199999999999</v>
      </c>
      <c r="D50" s="138"/>
      <c r="E50" s="139"/>
      <c r="F50" s="139"/>
      <c r="G50" s="140" t="s">
        <v>97</v>
      </c>
      <c r="H50" s="140"/>
      <c r="I50" s="140"/>
      <c r="J50" s="140"/>
      <c r="K50" s="140"/>
      <c r="L50" s="323">
        <f>IF(B2=75,0,K49+K48+K47)</f>
        <v>103025</v>
      </c>
      <c r="N50" s="3"/>
      <c r="O50" s="1"/>
      <c r="V50" s="141" t="s">
        <v>96</v>
      </c>
      <c r="W50" s="142">
        <f>SUM(W47:W49)</f>
        <v>98</v>
      </c>
      <c r="X50" s="476" t="s">
        <v>97</v>
      </c>
      <c r="Y50" s="477"/>
      <c r="Z50" s="477"/>
      <c r="AA50" s="477"/>
      <c r="AB50" s="477"/>
      <c r="AC50" s="56">
        <f>IF(V2=75,0,AB49+AB48+AB47)</f>
        <v>90868</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111.11199999999999</v>
      </c>
      <c r="H53" s="57" t="s">
        <v>101</v>
      </c>
      <c r="I53" s="57"/>
      <c r="J53" s="147">
        <v>200815.52</v>
      </c>
      <c r="K53" s="147"/>
      <c r="L53" s="340"/>
      <c r="N53" s="3"/>
      <c r="O53" s="1"/>
      <c r="V53" s="485" t="s">
        <v>100</v>
      </c>
      <c r="W53" s="485"/>
      <c r="X53" s="148">
        <f>AB26</f>
        <v>98</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5.53E-4</v>
      </c>
      <c r="L54" s="328"/>
      <c r="N54" s="65"/>
      <c r="O54" s="1"/>
      <c r="V54" s="485" t="s">
        <v>102</v>
      </c>
      <c r="W54" s="485"/>
      <c r="X54" s="485"/>
      <c r="Y54" s="485"/>
      <c r="Z54" s="485"/>
      <c r="AA54" s="485"/>
      <c r="AB54" s="488">
        <f>ROUND(X53/AA53,6)</f>
        <v>4.8799999999999999E-4</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98</v>
      </c>
      <c r="H56" s="57" t="s">
        <v>105</v>
      </c>
      <c r="I56" s="57"/>
      <c r="J56" s="147">
        <f>+G40</f>
        <v>182954.62</v>
      </c>
      <c r="K56" s="147"/>
      <c r="L56" s="340"/>
      <c r="O56" s="1"/>
      <c r="V56" s="485" t="s">
        <v>104</v>
      </c>
      <c r="W56" s="485"/>
      <c r="X56" s="151">
        <f>X26</f>
        <v>98</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5.3600000000000002E-4</v>
      </c>
      <c r="L57" s="328"/>
      <c r="O57" s="1"/>
      <c r="V57" s="485" t="s">
        <v>106</v>
      </c>
      <c r="W57" s="485"/>
      <c r="X57" s="485"/>
      <c r="Y57" s="485"/>
      <c r="Z57" s="485"/>
      <c r="AA57" s="485"/>
      <c r="AB57" s="488">
        <f>ROUND(X56/AA56,6)</f>
        <v>5.3600000000000002E-4</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4.8799999999999999E-4</v>
      </c>
      <c r="AC58" s="56">
        <f>ROUND(Y58*AB58,0)</f>
        <v>2067</v>
      </c>
      <c r="AD58" s="9"/>
    </row>
    <row r="59" spans="2:30" x14ac:dyDescent="0.3">
      <c r="B59" s="60" t="s">
        <v>108</v>
      </c>
      <c r="C59" s="60"/>
      <c r="D59" s="60"/>
      <c r="E59" s="60"/>
      <c r="F59" s="60"/>
      <c r="G59" s="60"/>
      <c r="H59" s="155" t="s">
        <v>20</v>
      </c>
      <c r="I59" s="120">
        <v>4235563</v>
      </c>
      <c r="J59" s="156" t="s">
        <v>109</v>
      </c>
      <c r="K59" s="157">
        <f>K54</f>
        <v>5.53E-4</v>
      </c>
      <c r="L59" s="323">
        <f>SUM(I59*K59)</f>
        <v>2342.2663389999998</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4.8799999999999999E-4</v>
      </c>
      <c r="AC66" s="56">
        <f>ROUND(Y66*AB66,0)</f>
        <v>52600</v>
      </c>
      <c r="AD66" s="9"/>
    </row>
    <row r="67" spans="1:30" ht="20.25" customHeight="1" x14ac:dyDescent="0.3">
      <c r="B67" s="14" t="s">
        <v>117</v>
      </c>
      <c r="C67" s="14"/>
      <c r="D67" s="14"/>
      <c r="E67" s="14"/>
      <c r="F67" s="14"/>
      <c r="H67" s="155" t="s">
        <v>22</v>
      </c>
      <c r="I67" s="120">
        <v>107785963</v>
      </c>
      <c r="J67" s="156" t="s">
        <v>109</v>
      </c>
      <c r="K67" s="157">
        <f>K54</f>
        <v>5.53E-4</v>
      </c>
      <c r="L67" s="323">
        <f>SUM(I67*K67)</f>
        <v>59605.637539000003</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5.3600000000000002E-4</v>
      </c>
      <c r="AC68" s="56">
        <f>ROUND(Y68*AB68,0)</f>
        <v>0</v>
      </c>
      <c r="AD68" s="9"/>
    </row>
    <row r="69" spans="1:30" ht="15" customHeight="1" x14ac:dyDescent="0.3">
      <c r="B69" s="161" t="s">
        <v>119</v>
      </c>
      <c r="C69" s="14"/>
      <c r="D69" s="14"/>
      <c r="E69" s="14"/>
      <c r="F69" s="14"/>
      <c r="H69" s="155" t="s">
        <v>21</v>
      </c>
      <c r="I69" s="120">
        <v>0</v>
      </c>
      <c r="J69" s="156" t="s">
        <v>109</v>
      </c>
      <c r="K69" s="157">
        <f>K57</f>
        <v>5.3600000000000002E-4</v>
      </c>
      <c r="L69" s="323">
        <f t="shared" ref="L69:L72" si="11">SUM(I69*K69)</f>
        <v>0</v>
      </c>
      <c r="O69" s="1"/>
      <c r="V69" s="479" t="s">
        <v>120</v>
      </c>
      <c r="W69" s="479"/>
      <c r="X69" s="479"/>
      <c r="Y69" s="496">
        <f>+I70</f>
        <v>-4207636</v>
      </c>
      <c r="Z69" s="496"/>
      <c r="AA69" s="153" t="s">
        <v>109</v>
      </c>
      <c r="AB69" s="154">
        <f>AB54</f>
        <v>4.8799999999999999E-4</v>
      </c>
      <c r="AC69" s="56">
        <f>ROUND(Y69*AB69,0)</f>
        <v>-2053</v>
      </c>
      <c r="AD69" s="9"/>
    </row>
    <row r="70" spans="1:30" ht="20.25" customHeight="1" x14ac:dyDescent="0.3">
      <c r="B70" s="14" t="s">
        <v>120</v>
      </c>
      <c r="C70" s="14"/>
      <c r="D70" s="14"/>
      <c r="E70" s="14"/>
      <c r="F70" s="14"/>
      <c r="H70" s="155" t="s">
        <v>20</v>
      </c>
      <c r="I70" s="120">
        <v>-4207636</v>
      </c>
      <c r="J70" s="156" t="s">
        <v>109</v>
      </c>
      <c r="K70" s="157">
        <f>K54</f>
        <v>5.53E-4</v>
      </c>
      <c r="L70" s="323">
        <f t="shared" si="11"/>
        <v>-2326.8227080000001</v>
      </c>
      <c r="O70" s="1"/>
      <c r="V70" s="479" t="s">
        <v>121</v>
      </c>
      <c r="W70" s="479"/>
      <c r="X70" s="479"/>
      <c r="Y70" s="493">
        <f>+I71</f>
        <v>1882126</v>
      </c>
      <c r="Z70" s="493"/>
      <c r="AA70" s="153" t="s">
        <v>109</v>
      </c>
      <c r="AB70" s="154">
        <f>AB54</f>
        <v>4.8799999999999999E-4</v>
      </c>
      <c r="AC70" s="56">
        <f>ROUND(Y70*AB70,0)</f>
        <v>918</v>
      </c>
      <c r="AD70" s="9"/>
    </row>
    <row r="71" spans="1:30" ht="20.25" customHeight="1" x14ac:dyDescent="0.3">
      <c r="B71" s="14" t="s">
        <v>121</v>
      </c>
      <c r="C71" s="14"/>
      <c r="D71" s="14"/>
      <c r="E71" s="14"/>
      <c r="F71" s="14"/>
      <c r="H71" s="155" t="s">
        <v>20</v>
      </c>
      <c r="I71" s="120">
        <v>1882126</v>
      </c>
      <c r="J71" s="156" t="s">
        <v>109</v>
      </c>
      <c r="K71" s="157">
        <f>K54</f>
        <v>5.53E-4</v>
      </c>
      <c r="L71" s="323">
        <f t="shared" si="11"/>
        <v>1040.8156779999999</v>
      </c>
      <c r="O71" s="1"/>
      <c r="V71" s="479" t="s">
        <v>122</v>
      </c>
      <c r="W71" s="479"/>
      <c r="X71" s="479"/>
      <c r="Y71" s="493">
        <f>+I72</f>
        <v>14221398</v>
      </c>
      <c r="Z71" s="493"/>
      <c r="AA71" s="153" t="s">
        <v>109</v>
      </c>
      <c r="AB71" s="154">
        <f>AB57</f>
        <v>5.3600000000000002E-4</v>
      </c>
      <c r="AC71" s="56">
        <f>ROUND(Y71*AB71,0)</f>
        <v>7623</v>
      </c>
      <c r="AD71" s="9"/>
    </row>
    <row r="72" spans="1:30" ht="21" customHeight="1" x14ac:dyDescent="0.35">
      <c r="B72" s="14" t="s">
        <v>122</v>
      </c>
      <c r="C72" s="14"/>
      <c r="D72" s="14"/>
      <c r="E72" s="14"/>
      <c r="F72" s="14"/>
      <c r="H72" s="155" t="s">
        <v>21</v>
      </c>
      <c r="I72" s="120">
        <v>14221398</v>
      </c>
      <c r="J72" s="156" t="s">
        <v>109</v>
      </c>
      <c r="K72" s="157">
        <f>K57</f>
        <v>5.3600000000000002E-4</v>
      </c>
      <c r="L72" s="323">
        <f t="shared" si="11"/>
        <v>7622.669328</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90</v>
      </c>
      <c r="AA74" s="165" t="s">
        <v>129</v>
      </c>
      <c r="AB74" s="166">
        <f>+K75</f>
        <v>365</v>
      </c>
      <c r="AC74" s="56">
        <f>ROUND(AB74*Z74,0)</f>
        <v>32850</v>
      </c>
      <c r="AD74" s="9"/>
    </row>
    <row r="75" spans="1:30" ht="19.5" customHeight="1" x14ac:dyDescent="0.3">
      <c r="A75" s="1" t="s">
        <v>130</v>
      </c>
      <c r="B75" s="167" t="s">
        <v>127</v>
      </c>
      <c r="C75" s="168" t="s">
        <v>128</v>
      </c>
      <c r="D75" s="167">
        <v>90</v>
      </c>
      <c r="E75" s="167">
        <v>0</v>
      </c>
      <c r="F75" s="167">
        <v>0</v>
      </c>
      <c r="G75" s="169">
        <f>IF($B$154&lt;8,D75,E75)</f>
        <v>90</v>
      </c>
      <c r="H75" s="170"/>
      <c r="I75" s="171">
        <f>AVERAGE(G75,D75)</f>
        <v>90</v>
      </c>
      <c r="J75" s="172" t="s">
        <v>129</v>
      </c>
      <c r="K75" s="173">
        <v>365</v>
      </c>
      <c r="L75" s="323">
        <f t="shared" ref="L75:L78" si="12">SUM(I75*K75)</f>
        <v>32850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5.3600000000000002E-4</v>
      </c>
      <c r="AC76" s="56">
        <f>ROUND(Y76*AB76,0)</f>
        <v>923</v>
      </c>
      <c r="AD76" s="9"/>
    </row>
    <row r="77" spans="1:30" ht="26.25" customHeight="1" x14ac:dyDescent="0.3">
      <c r="B77" s="14" t="s">
        <v>133</v>
      </c>
      <c r="C77" s="14"/>
      <c r="D77" s="14"/>
      <c r="E77" s="14"/>
      <c r="F77" s="14"/>
      <c r="H77" s="155" t="s">
        <v>24</v>
      </c>
      <c r="I77" s="178">
        <v>1722101</v>
      </c>
      <c r="J77" s="156" t="s">
        <v>109</v>
      </c>
      <c r="K77" s="157">
        <f>K57</f>
        <v>5.3600000000000002E-4</v>
      </c>
      <c r="L77" s="323">
        <f t="shared" si="12"/>
        <v>923.04613600000005</v>
      </c>
      <c r="O77" s="1"/>
      <c r="V77" s="479" t="str">
        <f>+B78</f>
        <v>15.  Florida Teachers Classroom Supply Assistance Program</v>
      </c>
      <c r="W77" s="479"/>
      <c r="X77" s="479"/>
      <c r="Y77" s="489">
        <f>+I78</f>
        <v>0</v>
      </c>
      <c r="Z77" s="489"/>
      <c r="AA77" s="165" t="s">
        <v>129</v>
      </c>
      <c r="AB77" s="154">
        <f>AB54</f>
        <v>4.8799999999999999E-4</v>
      </c>
      <c r="AC77" s="56">
        <f>ROUND(Y77*AB77,0)</f>
        <v>0</v>
      </c>
      <c r="AD77" s="9"/>
    </row>
    <row r="78" spans="1:30" ht="26.25" customHeight="1" x14ac:dyDescent="0.3">
      <c r="B78" s="433" t="s">
        <v>134</v>
      </c>
      <c r="C78" s="433"/>
      <c r="D78" s="433"/>
      <c r="E78" s="14"/>
      <c r="F78" s="14"/>
      <c r="H78" s="155" t="s">
        <v>135</v>
      </c>
      <c r="I78" s="179">
        <v>0</v>
      </c>
      <c r="J78" s="156" t="s">
        <v>109</v>
      </c>
      <c r="K78" s="157">
        <f>K54</f>
        <v>5.53E-4</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610889</v>
      </c>
      <c r="AD81" s="188"/>
    </row>
    <row r="82" spans="1:30" ht="22.5" customHeight="1" thickTop="1" thickBot="1" x14ac:dyDescent="0.35">
      <c r="B82" s="14" t="s">
        <v>139</v>
      </c>
      <c r="C82" s="14"/>
      <c r="D82" s="14"/>
      <c r="E82" s="14"/>
      <c r="F82" s="14"/>
      <c r="G82" s="14"/>
      <c r="H82" s="14"/>
      <c r="I82" s="14"/>
      <c r="J82" s="14"/>
      <c r="K82" s="14"/>
      <c r="L82" s="342">
        <f>SUM(L44:L81)</f>
        <v>1197287.00337096</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'3345'!AC81</f>
        <v>610889</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610889</v>
      </c>
      <c r="L86" s="323">
        <f>IF(G26=0,0,IF(G26&gt;250,-(((250/G26)*K86)*IF(M86="H",0.02,0.05)),IF(M86="H",-0.02*K86,-0.05*K86)))</f>
        <v>-30544.45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1166742.5533709601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-665148.96</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501593.59337096009</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100318.71867419202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294</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295</v>
      </c>
      <c r="C123" s="208" t="s">
        <v>198</v>
      </c>
    </row>
    <row r="124" spans="2:3" hidden="1" x14ac:dyDescent="0.3">
      <c r="B124" s="212" t="s">
        <v>296</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41808.602511574099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294</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295</v>
      </c>
      <c r="C164" s="222" t="s">
        <v>243</v>
      </c>
      <c r="D164" s="218"/>
    </row>
    <row r="165" spans="1:4" hidden="1" x14ac:dyDescent="0.3">
      <c r="A165" s="217" t="s">
        <v>244</v>
      </c>
      <c r="B165" s="221" t="s">
        <v>296</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41808.602511574099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9" priority="2" stopIfTrue="1" operator="lessThan">
      <formula>0</formula>
    </cfRule>
  </conditionalFormatting>
  <conditionalFormatting sqref="A141:A172">
    <cfRule type="cellIs" dxfId="5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'3347'!B2</f>
        <v>50</v>
      </c>
      <c r="W2" s="429" t="s">
        <v>4</v>
      </c>
      <c r="X2" s="430"/>
      <c r="Y2" s="431"/>
      <c r="Z2" s="431"/>
      <c r="AA2" s="431"/>
      <c r="AB2" s="431"/>
      <c r="AC2" s="431"/>
      <c r="AD2" s="9"/>
    </row>
    <row r="3" spans="1:30" ht="20.399999999999999" x14ac:dyDescent="0.35">
      <c r="B3" s="10" t="str">
        <f>"Revenue Estimate Worksheet for "&amp;B124</f>
        <v>Revenue Estimate Worksheet for Leadership Academy West</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'3347'!G7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40" t="s">
        <v>26</v>
      </c>
      <c r="W10" s="440"/>
      <c r="X10" s="441">
        <f>IF('3347'!K$84=1,'3347'!G10,0)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1" t="s">
        <v>28</v>
      </c>
      <c r="W11" s="451"/>
      <c r="X11" s="441">
        <f>IF('3347'!K$84=1,'3347'!G11,0)</f>
        <v>0</v>
      </c>
      <c r="Y11" s="441"/>
      <c r="Z11" s="452">
        <v>1</v>
      </c>
      <c r="AA11" s="452"/>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1" t="s">
        <v>31</v>
      </c>
      <c r="W12" s="451"/>
      <c r="X12" s="441">
        <f>IF('3347'!K$84=1,'3347'!G12,0)</f>
        <v>0</v>
      </c>
      <c r="Y12" s="441"/>
      <c r="Z12" s="452">
        <v>1</v>
      </c>
      <c r="AA12" s="452"/>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1" t="s">
        <v>33</v>
      </c>
      <c r="W13" s="451"/>
      <c r="X13" s="441">
        <f>IF('3347'!K$84=1,'3347'!G13,0)</f>
        <v>0</v>
      </c>
      <c r="Y13" s="441"/>
      <c r="Z13" s="452">
        <v>1</v>
      </c>
      <c r="AA13" s="452"/>
      <c r="AB13" s="55">
        <f t="shared" si="0"/>
        <v>0</v>
      </c>
      <c r="AC13" s="56">
        <f t="shared" si="1"/>
        <v>0</v>
      </c>
      <c r="AD13" s="9"/>
    </row>
    <row r="14" spans="1:30" x14ac:dyDescent="0.3">
      <c r="A14" s="1" t="s">
        <v>35</v>
      </c>
      <c r="B14" s="14" t="s">
        <v>36</v>
      </c>
      <c r="C14" s="14"/>
      <c r="D14" s="14">
        <v>47.47</v>
      </c>
      <c r="E14" s="14">
        <v>0</v>
      </c>
      <c r="F14" s="14">
        <v>0</v>
      </c>
      <c r="G14" s="47">
        <f t="shared" si="2"/>
        <v>94.94</v>
      </c>
      <c r="H14" s="48"/>
      <c r="I14" s="57">
        <v>1.004</v>
      </c>
      <c r="J14" s="57"/>
      <c r="K14" s="50">
        <f t="shared" si="3"/>
        <v>95.319800000000001</v>
      </c>
      <c r="L14" s="323">
        <f t="shared" si="4"/>
        <v>395452.42783733399</v>
      </c>
      <c r="N14" s="52">
        <v>5103</v>
      </c>
      <c r="O14" s="53">
        <v>103</v>
      </c>
      <c r="Q14" s="54"/>
      <c r="V14" s="451" t="s">
        <v>36</v>
      </c>
      <c r="W14" s="451"/>
      <c r="X14" s="441">
        <f>IF('3347'!K$84=1,'3347'!G14,0)</f>
        <v>0</v>
      </c>
      <c r="Y14" s="441"/>
      <c r="Z14" s="452">
        <v>1</v>
      </c>
      <c r="AA14" s="452"/>
      <c r="AB14" s="55">
        <f t="shared" si="0"/>
        <v>0</v>
      </c>
      <c r="AC14" s="56">
        <f t="shared" si="1"/>
        <v>0</v>
      </c>
      <c r="AD14" s="9"/>
    </row>
    <row r="15" spans="1:30" x14ac:dyDescent="0.3">
      <c r="A15" s="1" t="s">
        <v>37</v>
      </c>
      <c r="B15" s="14" t="s">
        <v>38</v>
      </c>
      <c r="C15" s="14"/>
      <c r="D15" s="14">
        <v>11.3</v>
      </c>
      <c r="E15" s="14">
        <v>0</v>
      </c>
      <c r="F15" s="14">
        <v>0</v>
      </c>
      <c r="G15" s="47">
        <f t="shared" si="2"/>
        <v>22.6</v>
      </c>
      <c r="H15" s="48"/>
      <c r="I15" s="57">
        <f>I14</f>
        <v>1.004</v>
      </c>
      <c r="J15" s="57"/>
      <c r="K15" s="50">
        <f t="shared" si="3"/>
        <v>22.6904</v>
      </c>
      <c r="L15" s="323">
        <f t="shared" si="4"/>
        <v>94135.465754231991</v>
      </c>
      <c r="M15" s="1" t="str">
        <f>IF(ROUND(G15,2)=ROUND(SUM(G34:G36),2)," ","CHECK 2. 9-12 Lines Below")</f>
        <v xml:space="preserve"> </v>
      </c>
      <c r="N15" s="52">
        <v>5103</v>
      </c>
      <c r="O15" s="58" t="s">
        <v>39</v>
      </c>
      <c r="Q15" s="54"/>
      <c r="V15" s="451" t="s">
        <v>38</v>
      </c>
      <c r="W15" s="451"/>
      <c r="X15" s="441">
        <f>IF('3347'!K$84=1,'3347'!G15,0)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IF('3347'!K$84=1,'3347'!G16,0)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IF('3347'!K$84=1,'3347'!G17,0)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IF('3347'!K$84=1,'3347'!G18,0)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IF('3347'!K$84=1,'3347'!G19,0)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IF('3347'!K$84=1,'3347'!G20,0)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IF('3347'!K$84=1,'3347'!G21,0)</f>
        <v>0</v>
      </c>
      <c r="Y21" s="441"/>
      <c r="Z21" s="452">
        <v>1</v>
      </c>
      <c r="AA21" s="452"/>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1" t="s">
        <v>53</v>
      </c>
      <c r="W22" s="451"/>
      <c r="X22" s="441">
        <f>IF('3347'!K$84=1,'3347'!G22,0)</f>
        <v>0</v>
      </c>
      <c r="Y22" s="441"/>
      <c r="Z22" s="452">
        <v>1</v>
      </c>
      <c r="AA22" s="452"/>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1" t="s">
        <v>55</v>
      </c>
      <c r="W23" s="451"/>
      <c r="X23" s="441">
        <f>IF('3347'!K$84=1,'3347'!G23,0)</f>
        <v>0</v>
      </c>
      <c r="Y23" s="441"/>
      <c r="Z23" s="452">
        <v>1</v>
      </c>
      <c r="AA23" s="452"/>
      <c r="AB23" s="55">
        <f t="shared" si="0"/>
        <v>0</v>
      </c>
      <c r="AC23" s="56">
        <f t="shared" si="1"/>
        <v>0</v>
      </c>
      <c r="AD23" s="9"/>
    </row>
    <row r="24" spans="1:30" ht="16.2" x14ac:dyDescent="0.35">
      <c r="A24" s="1" t="s">
        <v>56</v>
      </c>
      <c r="B24" s="14" t="s">
        <v>57</v>
      </c>
      <c r="C24" s="14"/>
      <c r="D24" s="14">
        <v>1.17</v>
      </c>
      <c r="E24" s="14">
        <v>0</v>
      </c>
      <c r="F24" s="14">
        <v>0</v>
      </c>
      <c r="G24" s="47">
        <f t="shared" si="2"/>
        <v>2.34</v>
      </c>
      <c r="H24" s="48"/>
      <c r="I24" s="57">
        <f>I23</f>
        <v>1.147</v>
      </c>
      <c r="J24" s="57"/>
      <c r="K24" s="50">
        <f t="shared" si="3"/>
        <v>2.6840000000000002</v>
      </c>
      <c r="L24" s="323">
        <f t="shared" si="4"/>
        <v>11135.08752972</v>
      </c>
      <c r="N24" s="52">
        <v>5103</v>
      </c>
      <c r="O24" s="53">
        <v>130</v>
      </c>
      <c r="Q24" s="54"/>
      <c r="V24" s="451" t="s">
        <v>57</v>
      </c>
      <c r="W24" s="451"/>
      <c r="X24" s="441">
        <f>IF('3347'!K$84=1,'3347'!G24,0)</f>
        <v>0</v>
      </c>
      <c r="Y24" s="441"/>
      <c r="Z24" s="452">
        <v>1</v>
      </c>
      <c r="AA24" s="452"/>
      <c r="AB24" s="55">
        <f t="shared" si="0"/>
        <v>0</v>
      </c>
      <c r="AC24" s="56">
        <f t="shared" si="1"/>
        <v>0</v>
      </c>
      <c r="AD24" s="9"/>
    </row>
    <row r="25" spans="1:30" ht="16.8" thickBot="1" x14ac:dyDescent="0.4">
      <c r="A25" s="1" t="s">
        <v>58</v>
      </c>
      <c r="B25" s="14" t="s">
        <v>59</v>
      </c>
      <c r="C25" s="14"/>
      <c r="D25" s="14">
        <v>5.0999999999999996</v>
      </c>
      <c r="E25" s="14">
        <v>0</v>
      </c>
      <c r="F25" s="14">
        <v>0</v>
      </c>
      <c r="G25" s="47">
        <f t="shared" si="2"/>
        <v>10.199999999999999</v>
      </c>
      <c r="H25" s="48"/>
      <c r="I25" s="57">
        <v>1.004</v>
      </c>
      <c r="J25" s="57"/>
      <c r="K25" s="50">
        <f t="shared" si="3"/>
        <v>10.2408</v>
      </c>
      <c r="L25" s="323">
        <f t="shared" si="4"/>
        <v>42485.918172263999</v>
      </c>
      <c r="N25" s="52">
        <v>5310</v>
      </c>
      <c r="O25" s="53">
        <v>300</v>
      </c>
      <c r="Q25" s="54"/>
      <c r="V25" s="451" t="s">
        <v>59</v>
      </c>
      <c r="W25" s="451"/>
      <c r="X25" s="441">
        <f>IF('3347'!K$84=1,'3347'!G25,0)</f>
        <v>0</v>
      </c>
      <c r="Y25" s="441"/>
      <c r="Z25" s="452">
        <v>1</v>
      </c>
      <c r="AA25" s="452"/>
      <c r="AB25" s="55">
        <f t="shared" si="0"/>
        <v>0</v>
      </c>
      <c r="AC25" s="56">
        <f t="shared" si="1"/>
        <v>0</v>
      </c>
      <c r="AD25" s="9"/>
    </row>
    <row r="26" spans="1:30" ht="20.25" customHeight="1" thickBot="1" x14ac:dyDescent="0.35">
      <c r="B26" s="60" t="s">
        <v>60</v>
      </c>
      <c r="C26" s="60"/>
      <c r="D26" s="61">
        <f t="shared" ref="D26:E26" si="5">SUM(D10:D25)</f>
        <v>65.039999999999992</v>
      </c>
      <c r="E26" s="61">
        <f t="shared" si="5"/>
        <v>0</v>
      </c>
      <c r="F26" s="61"/>
      <c r="G26" s="61">
        <f>SUM(G10:G25)</f>
        <v>130.07999999999998</v>
      </c>
      <c r="H26" s="62"/>
      <c r="I26" s="62"/>
      <c r="J26" s="63"/>
      <c r="K26" s="64">
        <f>SUM(K10:K25)</f>
        <v>130.935</v>
      </c>
      <c r="L26" s="321">
        <f>SUM(L10:L25)</f>
        <v>543208.89929354994</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0</v>
      </c>
      <c r="E31" s="14">
        <v>0</v>
      </c>
      <c r="F31" s="85">
        <v>0</v>
      </c>
      <c r="G31" s="47">
        <f t="shared" si="6"/>
        <v>0</v>
      </c>
      <c r="H31" s="76"/>
      <c r="I31" s="86" t="s">
        <v>72</v>
      </c>
      <c r="J31" s="52">
        <v>251</v>
      </c>
      <c r="K31" s="78">
        <v>1173</v>
      </c>
      <c r="L31" s="323">
        <f t="shared" si="8"/>
        <v>0</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11.3</v>
      </c>
      <c r="E34" s="14">
        <v>0</v>
      </c>
      <c r="F34" s="85">
        <v>0</v>
      </c>
      <c r="G34" s="47">
        <f t="shared" si="6"/>
        <v>22.6</v>
      </c>
      <c r="H34" s="76"/>
      <c r="I34" s="86" t="s">
        <v>76</v>
      </c>
      <c r="J34" s="52">
        <v>251</v>
      </c>
      <c r="K34" s="78">
        <v>835</v>
      </c>
      <c r="L34" s="323">
        <f t="shared" si="8"/>
        <v>18871</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11.3</v>
      </c>
      <c r="E37" s="61">
        <f t="shared" si="10"/>
        <v>0</v>
      </c>
      <c r="F37" s="61"/>
      <c r="G37" s="61">
        <f>SUM(G28:G36)</f>
        <v>22.6</v>
      </c>
      <c r="H37" s="62"/>
      <c r="I37" s="14" t="s">
        <v>80</v>
      </c>
      <c r="J37" s="14"/>
      <c r="K37" s="14"/>
      <c r="L37" s="323">
        <f>SUM(L28:L36)</f>
        <v>18871</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24585.119999999995</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586665.01929354994</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130.935</v>
      </c>
      <c r="D49" s="116"/>
      <c r="E49" s="116"/>
      <c r="F49" s="116"/>
      <c r="G49" s="117">
        <f>K7</f>
        <v>1.0289999999999999</v>
      </c>
      <c r="H49" s="117"/>
      <c r="I49" s="118">
        <v>901.09</v>
      </c>
      <c r="J49" s="119" t="s">
        <v>95</v>
      </c>
      <c r="K49" s="120">
        <f>ROUND(C49*G49*I49,0)</f>
        <v>121406</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130.935</v>
      </c>
      <c r="D50" s="138"/>
      <c r="E50" s="139"/>
      <c r="F50" s="139"/>
      <c r="G50" s="140" t="s">
        <v>97</v>
      </c>
      <c r="H50" s="140"/>
      <c r="I50" s="140"/>
      <c r="J50" s="140"/>
      <c r="K50" s="140"/>
      <c r="L50" s="323">
        <f>IF(B2=75,0,K49+K48+K47)</f>
        <v>121406</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130.935</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6.5200000000000002E-4</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130.07999999999998</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7.1100000000000004E-4</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6.5200000000000002E-4</v>
      </c>
      <c r="L59" s="323">
        <f>SUM(I59*K59)</f>
        <v>2761.5870760000003</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6.5200000000000002E-4</v>
      </c>
      <c r="L67" s="323">
        <f>SUM(I67*K67)</f>
        <v>70276.447876000006</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7.1100000000000004E-4</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6.5200000000000002E-4</v>
      </c>
      <c r="L70" s="323">
        <f t="shared" si="11"/>
        <v>-2743.3786720000003</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6.5200000000000002E-4</v>
      </c>
      <c r="L71" s="323">
        <f t="shared" si="11"/>
        <v>1227.146152</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7.1100000000000004E-4</v>
      </c>
      <c r="L72" s="323">
        <f t="shared" si="11"/>
        <v>10111.413978</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62</v>
      </c>
      <c r="AA74" s="165" t="s">
        <v>129</v>
      </c>
      <c r="AB74" s="166">
        <f>+K75</f>
        <v>365</v>
      </c>
      <c r="AC74" s="56">
        <f>ROUND(AB74*Z74,0)</f>
        <v>22630</v>
      </c>
      <c r="AD74" s="9"/>
    </row>
    <row r="75" spans="1:30" ht="19.5" customHeight="1" x14ac:dyDescent="0.3">
      <c r="A75" s="1" t="s">
        <v>130</v>
      </c>
      <c r="B75" s="167" t="s">
        <v>127</v>
      </c>
      <c r="C75" s="168" t="s">
        <v>128</v>
      </c>
      <c r="D75" s="167">
        <v>62</v>
      </c>
      <c r="E75" s="167">
        <v>0</v>
      </c>
      <c r="F75" s="167">
        <v>0</v>
      </c>
      <c r="G75" s="169">
        <f>IF($B$154&lt;8,D75,E75)</f>
        <v>62</v>
      </c>
      <c r="H75" s="170"/>
      <c r="I75" s="171">
        <f>AVERAGE(G75,D75)</f>
        <v>62</v>
      </c>
      <c r="J75" s="172" t="s">
        <v>129</v>
      </c>
      <c r="K75" s="173">
        <v>365</v>
      </c>
      <c r="L75" s="323">
        <f t="shared" ref="L75:L78" si="12">SUM(I75*K75)</f>
        <v>22630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7.1100000000000004E-4</v>
      </c>
      <c r="L77" s="323">
        <v>0</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6.5200000000000002E-4</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22630</v>
      </c>
      <c r="AD81" s="188"/>
    </row>
    <row r="82" spans="1:30" ht="22.5" customHeight="1" thickTop="1" thickBot="1" x14ac:dyDescent="0.35">
      <c r="B82" s="14" t="s">
        <v>139</v>
      </c>
      <c r="C82" s="14"/>
      <c r="D82" s="14"/>
      <c r="E82" s="14"/>
      <c r="F82" s="14"/>
      <c r="G82" s="14"/>
      <c r="H82" s="14"/>
      <c r="I82" s="14"/>
      <c r="J82" s="14"/>
      <c r="K82" s="14"/>
      <c r="L82" s="342">
        <f>SUM(L44:L81)</f>
        <v>812334.23570354993</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'3347'!AC81</f>
        <v>22630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812334.23570354993</v>
      </c>
      <c r="L86" s="323">
        <f>IF(G26=0,0,IF(G26&gt;250,-(((250/G26)*K86)*IF(M86="H",0.02,0.05)),IF(M86="H",-0.02*K86,-0.05*K86)))</f>
        <v>-40616.711785177496</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771717.52391837246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-483188.75</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288528.77391837246</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57705.754783674493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297</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298</v>
      </c>
      <c r="C123" s="208" t="s">
        <v>198</v>
      </c>
    </row>
    <row r="124" spans="2:3" hidden="1" x14ac:dyDescent="0.3">
      <c r="B124" s="212" t="s">
        <v>299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41808.602523148104</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297</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298</v>
      </c>
      <c r="C164" s="222" t="s">
        <v>243</v>
      </c>
      <c r="D164" s="218"/>
    </row>
    <row r="165" spans="1:4" hidden="1" x14ac:dyDescent="0.3">
      <c r="A165" s="217" t="s">
        <v>244</v>
      </c>
      <c r="B165" s="221" t="s">
        <v>299</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41808.602523148104</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7" priority="2" stopIfTrue="1" operator="lessThan">
      <formula>0</formula>
    </cfRule>
  </conditionalFormatting>
  <conditionalFormatting sqref="A141:A172">
    <cfRule type="cellIs" dxfId="5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'3381'!B2</f>
        <v>50</v>
      </c>
      <c r="W2" s="429" t="s">
        <v>4</v>
      </c>
      <c r="X2" s="430"/>
      <c r="Y2" s="431"/>
      <c r="Z2" s="431"/>
      <c r="AA2" s="431"/>
      <c r="AB2" s="431"/>
      <c r="AC2" s="431"/>
      <c r="AD2" s="9"/>
    </row>
    <row r="3" spans="1:30" ht="20.399999999999999" x14ac:dyDescent="0.35">
      <c r="B3" s="10" t="str">
        <f>"Revenue Estimate Worksheet for "&amp;B124</f>
        <v>Revenue Estimate Worksheet for Imagine Sch-Chancellor Campus</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'3381'!G7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172.81</v>
      </c>
      <c r="E10" s="46">
        <v>0</v>
      </c>
      <c r="F10" s="46">
        <v>0</v>
      </c>
      <c r="G10" s="47">
        <f>IF($B$154&lt;8,D10*2,D10+E10)</f>
        <v>345.62</v>
      </c>
      <c r="H10" s="48"/>
      <c r="I10" s="49">
        <v>1.1259999999999999</v>
      </c>
      <c r="J10" s="49"/>
      <c r="K10" s="50">
        <f>ROUND(G10*I10,4)</f>
        <v>389.16809999999998</v>
      </c>
      <c r="L10" s="323">
        <f>SUM(K10*$G$7)*($K$7)</f>
        <v>1614538.3223825728</v>
      </c>
      <c r="N10" s="52">
        <v>5101</v>
      </c>
      <c r="O10" s="53">
        <v>101</v>
      </c>
      <c r="Q10" s="54"/>
      <c r="V10" s="440" t="s">
        <v>26</v>
      </c>
      <c r="W10" s="440"/>
      <c r="X10" s="441">
        <f>IF('3381'!K$84=1,'3381'!G10,0)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33.5</v>
      </c>
      <c r="E11" s="14">
        <v>0</v>
      </c>
      <c r="F11" s="14">
        <v>0</v>
      </c>
      <c r="G11" s="47">
        <f t="shared" ref="G11:G25" si="2">IF($B$154&lt;8,D11*2,D11+E11)</f>
        <v>67</v>
      </c>
      <c r="H11" s="48"/>
      <c r="I11" s="57">
        <f>I10</f>
        <v>1.1259999999999999</v>
      </c>
      <c r="J11" s="57"/>
      <c r="K11" s="50">
        <f t="shared" ref="K11:K25" si="3">ROUND(G11*I11,4)</f>
        <v>75.441999999999993</v>
      </c>
      <c r="L11" s="323">
        <f t="shared" ref="L11:L25" si="4">SUM(K11*$G$7)*($K$7)</f>
        <v>312985.57131785998</v>
      </c>
      <c r="M11" s="1" t="str">
        <f>IF(ROUND(G11,2)=ROUND(SUM(G28:G30),2)," ","CHECK 2. PK-3 Lines Below")</f>
        <v xml:space="preserve"> </v>
      </c>
      <c r="N11" s="52">
        <v>5101</v>
      </c>
      <c r="O11" s="58" t="s">
        <v>29</v>
      </c>
      <c r="Q11" s="54"/>
      <c r="V11" s="451" t="s">
        <v>28</v>
      </c>
      <c r="W11" s="451"/>
      <c r="X11" s="441">
        <f>IF('3381'!K$84=1,'3381'!G11,0)</f>
        <v>0</v>
      </c>
      <c r="Y11" s="441"/>
      <c r="Z11" s="452">
        <v>1</v>
      </c>
      <c r="AA11" s="452"/>
      <c r="AB11" s="55">
        <f t="shared" si="0"/>
        <v>0</v>
      </c>
      <c r="AC11" s="56">
        <f t="shared" si="1"/>
        <v>0</v>
      </c>
      <c r="AD11" s="9"/>
    </row>
    <row r="12" spans="1:30" x14ac:dyDescent="0.3">
      <c r="A12" s="1" t="s">
        <v>30</v>
      </c>
      <c r="B12" s="14" t="s">
        <v>31</v>
      </c>
      <c r="C12" s="14"/>
      <c r="D12" s="14">
        <v>226.65</v>
      </c>
      <c r="E12" s="14">
        <v>0</v>
      </c>
      <c r="F12" s="14">
        <v>0</v>
      </c>
      <c r="G12" s="47">
        <f t="shared" si="2"/>
        <v>453.3</v>
      </c>
      <c r="H12" s="48"/>
      <c r="I12" s="57">
        <v>1</v>
      </c>
      <c r="J12" s="57"/>
      <c r="K12" s="50">
        <f t="shared" si="3"/>
        <v>453.3</v>
      </c>
      <c r="L12" s="323">
        <f t="shared" si="4"/>
        <v>1880601.7798889999</v>
      </c>
      <c r="N12" s="52">
        <v>5102</v>
      </c>
      <c r="O12" s="53">
        <v>102</v>
      </c>
      <c r="Q12" s="54"/>
      <c r="V12" s="451" t="s">
        <v>31</v>
      </c>
      <c r="W12" s="451"/>
      <c r="X12" s="441">
        <f>IF('3381'!K$84=1,'3381'!G12,0)</f>
        <v>0</v>
      </c>
      <c r="Y12" s="441"/>
      <c r="Z12" s="452">
        <v>1</v>
      </c>
      <c r="AA12" s="452"/>
      <c r="AB12" s="55">
        <f t="shared" si="0"/>
        <v>0</v>
      </c>
      <c r="AC12" s="56">
        <f t="shared" si="1"/>
        <v>0</v>
      </c>
      <c r="AD12" s="9"/>
    </row>
    <row r="13" spans="1:30" x14ac:dyDescent="0.3">
      <c r="A13" s="1" t="s">
        <v>32</v>
      </c>
      <c r="B13" s="14" t="s">
        <v>33</v>
      </c>
      <c r="C13" s="14"/>
      <c r="D13" s="14">
        <v>57.96</v>
      </c>
      <c r="E13" s="14">
        <v>0</v>
      </c>
      <c r="F13" s="14">
        <v>0</v>
      </c>
      <c r="G13" s="47">
        <f t="shared" si="2"/>
        <v>115.92</v>
      </c>
      <c r="H13" s="48"/>
      <c r="I13" s="57">
        <f>I12</f>
        <v>1</v>
      </c>
      <c r="J13" s="57"/>
      <c r="K13" s="50">
        <f t="shared" si="3"/>
        <v>115.92</v>
      </c>
      <c r="L13" s="323">
        <f t="shared" si="4"/>
        <v>480916.29897359997</v>
      </c>
      <c r="M13" s="1" t="str">
        <f>IF(ROUND(G13,2)=ROUND(SUM(G31:G33),2)," ","CHECK 2. 4-8 Lines Below")</f>
        <v xml:space="preserve"> </v>
      </c>
      <c r="N13" s="52">
        <v>5102</v>
      </c>
      <c r="O13" s="58" t="s">
        <v>34</v>
      </c>
      <c r="Q13" s="54"/>
      <c r="V13" s="451" t="s">
        <v>33</v>
      </c>
      <c r="W13" s="451"/>
      <c r="X13" s="441">
        <f>IF('3381'!K$84=1,'3381'!G13,0)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IF('3381'!K$84=1,'3381'!G14,0)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IF('3381'!K$84=1,'3381'!G15,0)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IF('3381'!K$84=1,'3381'!G16,0)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IF('3381'!K$84=1,'3381'!G17,0)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IF('3381'!K$84=1,'3381'!G18,0)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IF('3381'!K$84=1,'3381'!G19,0)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IF('3381'!K$84=1,'3381'!G20,0)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IF('3381'!K$84=1,'3381'!G21,0)</f>
        <v>0</v>
      </c>
      <c r="Y21" s="441"/>
      <c r="Z21" s="452">
        <v>1</v>
      </c>
      <c r="AA21" s="452"/>
      <c r="AB21" s="55">
        <f t="shared" si="0"/>
        <v>0</v>
      </c>
      <c r="AC21" s="56">
        <f t="shared" si="1"/>
        <v>0</v>
      </c>
      <c r="AD21" s="9"/>
    </row>
    <row r="22" spans="1:30" ht="16.2" x14ac:dyDescent="0.35">
      <c r="A22" s="1" t="s">
        <v>52</v>
      </c>
      <c r="B22" s="14" t="s">
        <v>53</v>
      </c>
      <c r="C22" s="14"/>
      <c r="D22" s="14">
        <v>8.19</v>
      </c>
      <c r="E22" s="14">
        <v>0</v>
      </c>
      <c r="F22" s="14">
        <v>0</v>
      </c>
      <c r="G22" s="47">
        <f t="shared" si="2"/>
        <v>16.38</v>
      </c>
      <c r="H22" s="48"/>
      <c r="I22" s="57">
        <v>1.147</v>
      </c>
      <c r="J22" s="57"/>
      <c r="K22" s="50">
        <f t="shared" si="3"/>
        <v>18.7879</v>
      </c>
      <c r="L22" s="323">
        <f t="shared" si="4"/>
        <v>77945.197838906985</v>
      </c>
      <c r="N22" s="52">
        <v>5101</v>
      </c>
      <c r="O22" s="53">
        <v>130</v>
      </c>
      <c r="Q22" s="54"/>
      <c r="V22" s="451" t="s">
        <v>53</v>
      </c>
      <c r="W22" s="451"/>
      <c r="X22" s="441">
        <f>IF('3381'!K$84=1,'3381'!G22,0)</f>
        <v>0</v>
      </c>
      <c r="Y22" s="441"/>
      <c r="Z22" s="452">
        <v>1</v>
      </c>
      <c r="AA22" s="452"/>
      <c r="AB22" s="55">
        <f t="shared" si="0"/>
        <v>0</v>
      </c>
      <c r="AC22" s="56">
        <f t="shared" si="1"/>
        <v>0</v>
      </c>
      <c r="AD22" s="9"/>
    </row>
    <row r="23" spans="1:30" ht="16.2" x14ac:dyDescent="0.35">
      <c r="A23" s="1" t="s">
        <v>54</v>
      </c>
      <c r="B23" s="14" t="s">
        <v>55</v>
      </c>
      <c r="C23" s="14"/>
      <c r="D23" s="14">
        <v>2.2400000000000002</v>
      </c>
      <c r="E23" s="14">
        <v>0</v>
      </c>
      <c r="F23" s="14">
        <v>0</v>
      </c>
      <c r="G23" s="47">
        <f t="shared" si="2"/>
        <v>4.4800000000000004</v>
      </c>
      <c r="H23" s="48"/>
      <c r="I23" s="57">
        <f>I22</f>
        <v>1.147</v>
      </c>
      <c r="J23" s="57"/>
      <c r="K23" s="50">
        <f t="shared" si="3"/>
        <v>5.1386000000000003</v>
      </c>
      <c r="L23" s="323">
        <f t="shared" si="4"/>
        <v>21318.465268338001</v>
      </c>
      <c r="N23" s="52">
        <v>5102</v>
      </c>
      <c r="O23" s="53">
        <v>130</v>
      </c>
      <c r="Q23" s="54"/>
      <c r="V23" s="451" t="s">
        <v>55</v>
      </c>
      <c r="W23" s="451"/>
      <c r="X23" s="441">
        <f>IF('3381'!K$84=1,'3381'!G23,0)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IF('3381'!K$84=1,'3381'!G24,0)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IF('3381'!K$84=1,'3381'!G25,0)</f>
        <v>0</v>
      </c>
      <c r="Y25" s="441"/>
      <c r="Z25" s="452">
        <v>1</v>
      </c>
      <c r="AA25" s="452"/>
      <c r="AB25" s="55">
        <f t="shared" si="0"/>
        <v>0</v>
      </c>
      <c r="AC25" s="56">
        <f t="shared" si="1"/>
        <v>0</v>
      </c>
      <c r="AD25" s="9"/>
    </row>
    <row r="26" spans="1:30" ht="20.25" customHeight="1" thickBot="1" x14ac:dyDescent="0.35">
      <c r="B26" s="60" t="s">
        <v>60</v>
      </c>
      <c r="C26" s="60"/>
      <c r="D26" s="61">
        <f t="shared" ref="D26:E26" si="5">SUM(D10:D25)</f>
        <v>501.35</v>
      </c>
      <c r="E26" s="61">
        <f t="shared" si="5"/>
        <v>0</v>
      </c>
      <c r="F26" s="61"/>
      <c r="G26" s="61">
        <f>SUM(G10:G25)</f>
        <v>1002.7</v>
      </c>
      <c r="H26" s="62"/>
      <c r="I26" s="62"/>
      <c r="J26" s="63"/>
      <c r="K26" s="64">
        <f>SUM(K10:K25)</f>
        <v>1057.7566000000002</v>
      </c>
      <c r="L26" s="321">
        <f>SUM(L10:L25)</f>
        <v>4388305.6356702782</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30</v>
      </c>
      <c r="E28" s="14">
        <v>0</v>
      </c>
      <c r="F28" s="75">
        <v>0</v>
      </c>
      <c r="G28" s="47">
        <f t="shared" ref="G28:G36" si="6">IF($B$154&lt;8,D28*2,D28+E28)</f>
        <v>60</v>
      </c>
      <c r="H28" s="76"/>
      <c r="I28" s="77" t="s">
        <v>68</v>
      </c>
      <c r="J28" s="52">
        <v>251</v>
      </c>
      <c r="K28" s="78">
        <v>1047</v>
      </c>
      <c r="L28" s="323">
        <f>SUM(G28*K28)</f>
        <v>62820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3.5</v>
      </c>
      <c r="E29" s="14">
        <v>0</v>
      </c>
      <c r="F29" s="85">
        <v>0</v>
      </c>
      <c r="G29" s="47">
        <f t="shared" si="6"/>
        <v>7</v>
      </c>
      <c r="H29" s="76"/>
      <c r="I29" s="52" t="s">
        <v>68</v>
      </c>
      <c r="J29" s="52">
        <v>252</v>
      </c>
      <c r="K29" s="78">
        <v>3380</v>
      </c>
      <c r="L29" s="323">
        <f t="shared" ref="L29:L36" si="8">SUM(G29*K29)</f>
        <v>23660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55.96</v>
      </c>
      <c r="E31" s="14">
        <v>0</v>
      </c>
      <c r="F31" s="85">
        <v>0</v>
      </c>
      <c r="G31" s="47">
        <f t="shared" si="6"/>
        <v>111.92</v>
      </c>
      <c r="H31" s="76"/>
      <c r="I31" s="86" t="s">
        <v>72</v>
      </c>
      <c r="J31" s="52">
        <v>251</v>
      </c>
      <c r="K31" s="78">
        <v>1173</v>
      </c>
      <c r="L31" s="323">
        <f t="shared" si="8"/>
        <v>131282.16</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2</v>
      </c>
      <c r="E32" s="14">
        <v>0</v>
      </c>
      <c r="F32" s="85">
        <v>0</v>
      </c>
      <c r="G32" s="47">
        <f t="shared" si="6"/>
        <v>4</v>
      </c>
      <c r="H32" s="76"/>
      <c r="I32" s="86" t="s">
        <v>72</v>
      </c>
      <c r="J32" s="52">
        <v>252</v>
      </c>
      <c r="K32" s="78">
        <v>3506</v>
      </c>
      <c r="L32" s="323">
        <f t="shared" si="8"/>
        <v>14024</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91.460000000000008</v>
      </c>
      <c r="E37" s="61">
        <f t="shared" si="10"/>
        <v>0</v>
      </c>
      <c r="F37" s="61"/>
      <c r="G37" s="61">
        <f>SUM(G28:G36)</f>
        <v>182.92000000000002</v>
      </c>
      <c r="H37" s="62"/>
      <c r="I37" s="14" t="s">
        <v>80</v>
      </c>
      <c r="J37" s="14"/>
      <c r="K37" s="14"/>
      <c r="L37" s="323">
        <f>SUM(L28:L36)</f>
        <v>231786.16</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189510.30000000002</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4809602.0956702782</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483.39799999999997</v>
      </c>
      <c r="D47" s="116"/>
      <c r="E47" s="116"/>
      <c r="F47" s="116"/>
      <c r="G47" s="117">
        <f>K7</f>
        <v>1.0289999999999999</v>
      </c>
      <c r="H47" s="117"/>
      <c r="I47" s="118">
        <v>1317.85</v>
      </c>
      <c r="J47" s="119" t="s">
        <v>95</v>
      </c>
      <c r="K47" s="120">
        <f>ROUND(C47*G47*I47,0)</f>
        <v>655520</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574.35860000000002</v>
      </c>
      <c r="D48" s="116"/>
      <c r="E48" s="116"/>
      <c r="F48" s="116"/>
      <c r="G48" s="117">
        <f>K7</f>
        <v>1.0289999999999999</v>
      </c>
      <c r="H48" s="117"/>
      <c r="I48" s="118">
        <v>898.92</v>
      </c>
      <c r="J48" s="119" t="s">
        <v>95</v>
      </c>
      <c r="K48" s="120">
        <f>ROUND(C48*G48*I48,0)</f>
        <v>531275</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1057.7565999999999</v>
      </c>
      <c r="D50" s="138"/>
      <c r="E50" s="139"/>
      <c r="F50" s="139"/>
      <c r="G50" s="140" t="s">
        <v>97</v>
      </c>
      <c r="H50" s="140"/>
      <c r="I50" s="140"/>
      <c r="J50" s="140"/>
      <c r="K50" s="140"/>
      <c r="L50" s="323">
        <f>IF(B2=75,0,K49+K48+K47)</f>
        <v>1186795</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1057.7566000000002</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5.267E-3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1002.7</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5.4809999999999998E-3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5.267E-3</v>
      </c>
      <c r="L59" s="323">
        <f>SUM(I59*K59)</f>
        <v>22308.710320999999</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5.267E-3</v>
      </c>
      <c r="L67" s="323">
        <f>SUM(I67*K67)</f>
        <v>567708.66712100001</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5.4809999999999998E-3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5.267E-3</v>
      </c>
      <c r="L70" s="323">
        <f t="shared" si="11"/>
        <v>-22161.618812000001</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5.267E-3</v>
      </c>
      <c r="L71" s="323">
        <f t="shared" si="11"/>
        <v>9913.1576420000001</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5.4809999999999998E-3</v>
      </c>
      <c r="L72" s="323">
        <f t="shared" si="11"/>
        <v>77947.482437999992</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5.4809999999999998E-3</v>
      </c>
      <c r="L77" s="323">
        <f t="shared" si="12"/>
        <v>9438.8355809999994</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5.267E-3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6661552.3299612775</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'3381'!AC81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6661552.3299612775</v>
      </c>
      <c r="L86" s="323">
        <f>IF(G26=0,0,IF(G26&gt;250,-(((250/G26)*K86)*IF(M86="H",0.02,0.05)),IF(M86="H",-0.02*K86,-0.05*K86)))</f>
        <v>-83045.182132757531</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6578507.1478285203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-3826783.57</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2751723.5778285204</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550344.71556570404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250032.43436530637</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300</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301</v>
      </c>
      <c r="C123" s="208" t="s">
        <v>198</v>
      </c>
    </row>
    <row r="124" spans="2:3" hidden="1" x14ac:dyDescent="0.3">
      <c r="B124" s="212" t="s">
        <v>302</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41808.602546296301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300</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301</v>
      </c>
      <c r="C164" s="222" t="s">
        <v>243</v>
      </c>
      <c r="D164" s="218"/>
    </row>
    <row r="165" spans="1:4" hidden="1" x14ac:dyDescent="0.3">
      <c r="A165" s="217" t="s">
        <v>244</v>
      </c>
      <c r="B165" s="221" t="s">
        <v>302</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41808.602546296301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5" priority="2" stopIfTrue="1" operator="lessThan">
      <formula>0</formula>
    </cfRule>
  </conditionalFormatting>
  <conditionalFormatting sqref="A141:A172">
    <cfRule type="cellIs" dxfId="5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
  <sheetViews>
    <sheetView topLeftCell="A2" zoomScaleNormal="100" workbookViewId="0">
      <selection sqref="A1:XFD1"/>
    </sheetView>
  </sheetViews>
  <sheetFormatPr defaultColWidth="8.6640625" defaultRowHeight="10.199999999999999" x14ac:dyDescent="0.2"/>
  <cols>
    <col min="1" max="1" width="6.44140625" style="301" customWidth="1"/>
    <col min="2" max="2" width="47.44140625" style="278" bestFit="1" customWidth="1"/>
    <col min="3" max="3" width="1.5546875" style="278" customWidth="1"/>
    <col min="4" max="4" width="6.109375" style="303" customWidth="1"/>
    <col min="5" max="5" width="47.44140625" style="278" bestFit="1" customWidth="1"/>
    <col min="6" max="16384" width="8.6640625" style="278"/>
  </cols>
  <sheetData>
    <row r="1" spans="1:5" ht="14.25" hidden="1" customHeight="1" x14ac:dyDescent="0.2">
      <c r="B1" s="348">
        <f>SUM('0054:4072'!$L$92)+'4040'!C32-'3384'!L92</f>
        <v>11682354.921269681</v>
      </c>
    </row>
    <row r="2" spans="1:5" ht="16.5" customHeight="1" x14ac:dyDescent="0.2"/>
    <row r="3" spans="1:5" x14ac:dyDescent="0.2">
      <c r="A3" s="298" t="s">
        <v>408</v>
      </c>
      <c r="D3" s="298" t="s">
        <v>409</v>
      </c>
    </row>
    <row r="4" spans="1:5" x14ac:dyDescent="0.2">
      <c r="A4" s="299" t="s">
        <v>410</v>
      </c>
      <c r="B4" s="277" t="s">
        <v>411</v>
      </c>
      <c r="D4" s="299" t="s">
        <v>410</v>
      </c>
      <c r="E4" s="277" t="s">
        <v>411</v>
      </c>
    </row>
    <row r="5" spans="1:5" x14ac:dyDescent="0.2">
      <c r="A5" s="300" t="s">
        <v>197</v>
      </c>
      <c r="B5" s="261" t="s">
        <v>199</v>
      </c>
      <c r="D5" s="300" t="s">
        <v>264</v>
      </c>
      <c r="E5" s="261" t="s">
        <v>443</v>
      </c>
    </row>
    <row r="6" spans="1:5" x14ac:dyDescent="0.2">
      <c r="A6" s="300" t="s">
        <v>261</v>
      </c>
      <c r="B6" s="261" t="s">
        <v>444</v>
      </c>
      <c r="D6" s="300">
        <v>3400</v>
      </c>
      <c r="E6" s="261" t="s">
        <v>412</v>
      </c>
    </row>
    <row r="7" spans="1:5" x14ac:dyDescent="0.2">
      <c r="A7" s="302" t="s">
        <v>264</v>
      </c>
      <c r="B7" s="261" t="s">
        <v>443</v>
      </c>
      <c r="D7" s="300">
        <v>4010</v>
      </c>
      <c r="E7" s="261" t="s">
        <v>445</v>
      </c>
    </row>
    <row r="8" spans="1:5" x14ac:dyDescent="0.2">
      <c r="A8" s="300">
        <v>1461</v>
      </c>
      <c r="B8" s="261" t="s">
        <v>447</v>
      </c>
      <c r="D8" s="300">
        <v>3941</v>
      </c>
      <c r="E8" s="261" t="s">
        <v>446</v>
      </c>
    </row>
    <row r="9" spans="1:5" x14ac:dyDescent="0.2">
      <c r="A9" s="300">
        <v>1571</v>
      </c>
      <c r="B9" s="261" t="s">
        <v>448</v>
      </c>
      <c r="D9" s="300" t="s">
        <v>197</v>
      </c>
      <c r="E9" s="261" t="s">
        <v>199</v>
      </c>
    </row>
    <row r="10" spans="1:5" x14ac:dyDescent="0.2">
      <c r="A10" s="300">
        <v>2521</v>
      </c>
      <c r="B10" s="261" t="s">
        <v>449</v>
      </c>
      <c r="D10" s="300">
        <v>3385</v>
      </c>
      <c r="E10" s="261" t="s">
        <v>308</v>
      </c>
    </row>
    <row r="11" spans="1:5" x14ac:dyDescent="0.2">
      <c r="A11" s="300">
        <v>2531</v>
      </c>
      <c r="B11" s="261" t="s">
        <v>450</v>
      </c>
      <c r="D11" s="300" t="s">
        <v>261</v>
      </c>
      <c r="E11" s="261" t="s">
        <v>444</v>
      </c>
    </row>
    <row r="12" spans="1:5" x14ac:dyDescent="0.2">
      <c r="A12" s="300">
        <v>2641</v>
      </c>
      <c r="B12" s="261" t="s">
        <v>451</v>
      </c>
      <c r="D12" s="301">
        <v>4072</v>
      </c>
      <c r="E12" s="278" t="s">
        <v>438</v>
      </c>
    </row>
    <row r="13" spans="1:5" x14ac:dyDescent="0.2">
      <c r="A13" s="300">
        <v>2791</v>
      </c>
      <c r="B13" s="261" t="s">
        <v>283</v>
      </c>
      <c r="D13" s="300">
        <v>2521</v>
      </c>
      <c r="E13" s="261" t="s">
        <v>449</v>
      </c>
    </row>
    <row r="14" spans="1:5" x14ac:dyDescent="0.2">
      <c r="A14" s="300">
        <v>2801</v>
      </c>
      <c r="B14" s="261" t="s">
        <v>452</v>
      </c>
      <c r="D14" s="300">
        <v>3398</v>
      </c>
      <c r="E14" s="261" t="s">
        <v>453</v>
      </c>
    </row>
    <row r="15" spans="1:5" x14ac:dyDescent="0.2">
      <c r="A15" s="301">
        <v>2911</v>
      </c>
      <c r="B15" s="278" t="s">
        <v>288</v>
      </c>
      <c r="D15" s="300" t="s">
        <v>413</v>
      </c>
      <c r="E15" s="261" t="s">
        <v>483</v>
      </c>
    </row>
    <row r="16" spans="1:5" x14ac:dyDescent="0.2">
      <c r="A16" s="300">
        <v>2941</v>
      </c>
      <c r="B16" s="261" t="s">
        <v>291</v>
      </c>
      <c r="D16" s="300">
        <v>4020</v>
      </c>
      <c r="E16" s="261" t="s">
        <v>454</v>
      </c>
    </row>
    <row r="17" spans="1:5" x14ac:dyDescent="0.2">
      <c r="A17" s="300">
        <v>3083</v>
      </c>
      <c r="B17" s="261" t="s">
        <v>293</v>
      </c>
      <c r="D17" s="304">
        <v>4021</v>
      </c>
      <c r="E17" s="278" t="s">
        <v>455</v>
      </c>
    </row>
    <row r="18" spans="1:5" x14ac:dyDescent="0.2">
      <c r="A18" s="300">
        <v>3345</v>
      </c>
      <c r="B18" s="261" t="s">
        <v>458</v>
      </c>
      <c r="D18" s="301">
        <v>4061</v>
      </c>
      <c r="E18" s="278" t="s">
        <v>456</v>
      </c>
    </row>
    <row r="19" spans="1:5" x14ac:dyDescent="0.2">
      <c r="A19" s="300">
        <v>3347</v>
      </c>
      <c r="B19" s="261" t="s">
        <v>299</v>
      </c>
      <c r="D19" s="300">
        <v>3961</v>
      </c>
      <c r="E19" s="261" t="s">
        <v>457</v>
      </c>
    </row>
    <row r="20" spans="1:5" x14ac:dyDescent="0.2">
      <c r="A20" s="300">
        <v>3381</v>
      </c>
      <c r="B20" s="261" t="s">
        <v>461</v>
      </c>
      <c r="D20" s="300">
        <v>3382</v>
      </c>
      <c r="E20" s="261" t="s">
        <v>459</v>
      </c>
    </row>
    <row r="21" spans="1:5" x14ac:dyDescent="0.2">
      <c r="A21" s="300">
        <v>3382</v>
      </c>
      <c r="B21" s="261" t="s">
        <v>459</v>
      </c>
      <c r="D21" s="300">
        <v>3396</v>
      </c>
      <c r="E21" s="261" t="s">
        <v>460</v>
      </c>
    </row>
    <row r="22" spans="1:5" x14ac:dyDescent="0.2">
      <c r="A22" s="300" t="s">
        <v>488</v>
      </c>
      <c r="B22" s="261" t="s">
        <v>490</v>
      </c>
      <c r="D22" s="300">
        <v>3345</v>
      </c>
      <c r="E22" s="261" t="s">
        <v>458</v>
      </c>
    </row>
    <row r="23" spans="1:5" x14ac:dyDescent="0.2">
      <c r="A23" s="300">
        <v>3385</v>
      </c>
      <c r="B23" s="261" t="s">
        <v>308</v>
      </c>
      <c r="D23" s="300" t="s">
        <v>488</v>
      </c>
      <c r="E23" s="261" t="s">
        <v>490</v>
      </c>
    </row>
    <row r="24" spans="1:5" x14ac:dyDescent="0.2">
      <c r="A24" s="301">
        <v>3386</v>
      </c>
      <c r="B24" s="278" t="s">
        <v>462</v>
      </c>
      <c r="D24" s="300">
        <v>3381</v>
      </c>
      <c r="E24" s="261" t="s">
        <v>461</v>
      </c>
    </row>
    <row r="25" spans="1:5" x14ac:dyDescent="0.2">
      <c r="A25" s="300">
        <v>3391</v>
      </c>
      <c r="B25" s="261" t="s">
        <v>464</v>
      </c>
      <c r="D25" s="300">
        <v>1461</v>
      </c>
      <c r="E25" s="261" t="s">
        <v>447</v>
      </c>
    </row>
    <row r="26" spans="1:5" x14ac:dyDescent="0.2">
      <c r="A26" s="300">
        <v>3394</v>
      </c>
      <c r="B26" s="261" t="s">
        <v>465</v>
      </c>
      <c r="D26" s="300">
        <v>3395</v>
      </c>
      <c r="E26" s="261" t="s">
        <v>463</v>
      </c>
    </row>
    <row r="27" spans="1:5" x14ac:dyDescent="0.2">
      <c r="A27" s="300">
        <v>3395</v>
      </c>
      <c r="B27" s="261" t="s">
        <v>463</v>
      </c>
      <c r="D27" s="300">
        <v>2641</v>
      </c>
      <c r="E27" s="261" t="s">
        <v>451</v>
      </c>
    </row>
    <row r="28" spans="1:5" x14ac:dyDescent="0.2">
      <c r="A28" s="300">
        <v>3396</v>
      </c>
      <c r="B28" s="261" t="s">
        <v>460</v>
      </c>
      <c r="D28" s="300">
        <v>3347</v>
      </c>
      <c r="E28" s="261" t="s">
        <v>299</v>
      </c>
    </row>
    <row r="29" spans="1:5" x14ac:dyDescent="0.2">
      <c r="A29" s="300">
        <v>3398</v>
      </c>
      <c r="B29" s="261" t="s">
        <v>453</v>
      </c>
      <c r="D29" s="300">
        <v>4037</v>
      </c>
      <c r="E29" s="261" t="s">
        <v>466</v>
      </c>
    </row>
    <row r="30" spans="1:5" x14ac:dyDescent="0.2">
      <c r="A30" s="300">
        <v>3400</v>
      </c>
      <c r="B30" s="261" t="s">
        <v>412</v>
      </c>
      <c r="D30" s="300">
        <v>3971</v>
      </c>
      <c r="E30" s="261" t="s">
        <v>467</v>
      </c>
    </row>
    <row r="31" spans="1:5" x14ac:dyDescent="0.2">
      <c r="A31" s="300">
        <v>3401</v>
      </c>
      <c r="B31" s="261" t="s">
        <v>332</v>
      </c>
      <c r="D31" s="300">
        <v>3394</v>
      </c>
      <c r="E31" s="261" t="s">
        <v>465</v>
      </c>
    </row>
    <row r="32" spans="1:5" x14ac:dyDescent="0.2">
      <c r="A32" s="300">
        <v>3413</v>
      </c>
      <c r="B32" s="261" t="s">
        <v>335</v>
      </c>
      <c r="D32" s="300">
        <v>2801</v>
      </c>
      <c r="E32" s="261" t="s">
        <v>452</v>
      </c>
    </row>
    <row r="33" spans="1:5" x14ac:dyDescent="0.2">
      <c r="A33" s="301">
        <v>3421</v>
      </c>
      <c r="B33" s="278" t="s">
        <v>338</v>
      </c>
      <c r="D33" s="359">
        <v>3924</v>
      </c>
      <c r="E33" s="261" t="s">
        <v>478</v>
      </c>
    </row>
    <row r="34" spans="1:5" x14ac:dyDescent="0.2">
      <c r="A34" s="300">
        <v>3431</v>
      </c>
      <c r="B34" s="261" t="s">
        <v>468</v>
      </c>
      <c r="D34" s="300">
        <v>2941</v>
      </c>
      <c r="E34" s="261" t="s">
        <v>291</v>
      </c>
    </row>
    <row r="35" spans="1:5" x14ac:dyDescent="0.2">
      <c r="A35" s="304">
        <v>3441</v>
      </c>
      <c r="B35" s="261" t="s">
        <v>471</v>
      </c>
      <c r="D35" s="300">
        <v>3401</v>
      </c>
      <c r="E35" s="261" t="s">
        <v>332</v>
      </c>
    </row>
    <row r="36" spans="1:5" x14ac:dyDescent="0.2">
      <c r="A36" s="300">
        <v>3443</v>
      </c>
      <c r="B36" s="261" t="s">
        <v>347</v>
      </c>
      <c r="D36" s="300">
        <v>3431</v>
      </c>
      <c r="E36" s="261" t="s">
        <v>468</v>
      </c>
    </row>
    <row r="37" spans="1:5" x14ac:dyDescent="0.2">
      <c r="A37" s="359">
        <v>3924</v>
      </c>
      <c r="B37" s="261" t="s">
        <v>478</v>
      </c>
      <c r="D37" s="300">
        <v>4051</v>
      </c>
      <c r="E37" s="261" t="s">
        <v>469</v>
      </c>
    </row>
    <row r="38" spans="1:5" x14ac:dyDescent="0.2">
      <c r="A38" s="300">
        <v>3941</v>
      </c>
      <c r="B38" s="261" t="s">
        <v>446</v>
      </c>
      <c r="D38" s="300">
        <v>4050</v>
      </c>
      <c r="E38" s="261" t="s">
        <v>470</v>
      </c>
    </row>
    <row r="39" spans="1:5" x14ac:dyDescent="0.2">
      <c r="A39" s="300">
        <v>3961</v>
      </c>
      <c r="B39" s="261" t="s">
        <v>457</v>
      </c>
      <c r="D39" s="300">
        <v>4000</v>
      </c>
      <c r="E39" s="261" t="s">
        <v>472</v>
      </c>
    </row>
    <row r="40" spans="1:5" x14ac:dyDescent="0.2">
      <c r="A40" s="300">
        <v>3971</v>
      </c>
      <c r="B40" s="261" t="s">
        <v>467</v>
      </c>
      <c r="D40" s="300">
        <v>4002</v>
      </c>
      <c r="E40" s="261" t="s">
        <v>473</v>
      </c>
    </row>
    <row r="41" spans="1:5" x14ac:dyDescent="0.2">
      <c r="A41" s="300">
        <v>4000</v>
      </c>
      <c r="B41" s="261" t="s">
        <v>472</v>
      </c>
      <c r="D41" s="300">
        <v>4001</v>
      </c>
      <c r="E41" s="261" t="s">
        <v>474</v>
      </c>
    </row>
    <row r="42" spans="1:5" x14ac:dyDescent="0.2">
      <c r="A42" s="300">
        <v>4001</v>
      </c>
      <c r="B42" s="261" t="s">
        <v>474</v>
      </c>
      <c r="D42" s="300">
        <v>3083</v>
      </c>
      <c r="E42" s="261" t="s">
        <v>293</v>
      </c>
    </row>
    <row r="43" spans="1:5" x14ac:dyDescent="0.2">
      <c r="A43" s="300">
        <v>4002</v>
      </c>
      <c r="B43" s="261" t="s">
        <v>473</v>
      </c>
      <c r="D43" s="300">
        <v>2791</v>
      </c>
      <c r="E43" s="261" t="s">
        <v>283</v>
      </c>
    </row>
    <row r="44" spans="1:5" x14ac:dyDescent="0.2">
      <c r="A44" s="300">
        <v>4010</v>
      </c>
      <c r="B44" s="261" t="s">
        <v>445</v>
      </c>
      <c r="D44" s="300">
        <v>3443</v>
      </c>
      <c r="E44" s="261" t="s">
        <v>347</v>
      </c>
    </row>
    <row r="45" spans="1:5" x14ac:dyDescent="0.2">
      <c r="A45" s="300">
        <v>4012</v>
      </c>
      <c r="B45" s="261" t="s">
        <v>476</v>
      </c>
      <c r="D45" s="300">
        <v>3391</v>
      </c>
      <c r="E45" s="261" t="s">
        <v>464</v>
      </c>
    </row>
    <row r="46" spans="1:5" x14ac:dyDescent="0.2">
      <c r="A46" s="300">
        <v>4013</v>
      </c>
      <c r="B46" s="261" t="s">
        <v>475</v>
      </c>
      <c r="D46" s="301">
        <v>3413</v>
      </c>
      <c r="E46" s="278" t="s">
        <v>335</v>
      </c>
    </row>
    <row r="47" spans="1:5" x14ac:dyDescent="0.2">
      <c r="A47" s="300">
        <v>4020</v>
      </c>
      <c r="B47" s="261" t="s">
        <v>454</v>
      </c>
      <c r="D47" s="360">
        <v>4041</v>
      </c>
      <c r="E47" s="278" t="s">
        <v>477</v>
      </c>
    </row>
    <row r="48" spans="1:5" x14ac:dyDescent="0.2">
      <c r="A48" s="300">
        <v>4021</v>
      </c>
      <c r="B48" s="261" t="s">
        <v>455</v>
      </c>
      <c r="D48" s="300">
        <v>4013</v>
      </c>
      <c r="E48" s="261" t="s">
        <v>475</v>
      </c>
    </row>
    <row r="49" spans="1:5" x14ac:dyDescent="0.2">
      <c r="A49" s="300">
        <v>4037</v>
      </c>
      <c r="B49" s="261" t="s">
        <v>466</v>
      </c>
      <c r="D49" s="304">
        <v>4012</v>
      </c>
      <c r="E49" s="261" t="s">
        <v>476</v>
      </c>
    </row>
    <row r="50" spans="1:5" x14ac:dyDescent="0.2">
      <c r="A50" s="360">
        <v>4041</v>
      </c>
      <c r="B50" s="278" t="s">
        <v>477</v>
      </c>
      <c r="D50" s="300">
        <v>1571</v>
      </c>
      <c r="E50" s="261" t="s">
        <v>448</v>
      </c>
    </row>
    <row r="51" spans="1:5" x14ac:dyDescent="0.2">
      <c r="A51" s="300" t="s">
        <v>413</v>
      </c>
      <c r="B51" s="261" t="s">
        <v>483</v>
      </c>
      <c r="D51" s="300">
        <v>3441</v>
      </c>
      <c r="E51" s="261" t="s">
        <v>471</v>
      </c>
    </row>
    <row r="52" spans="1:5" x14ac:dyDescent="0.2">
      <c r="A52" s="300">
        <v>4050</v>
      </c>
      <c r="B52" s="261" t="s">
        <v>470</v>
      </c>
      <c r="D52" s="300">
        <v>2531</v>
      </c>
      <c r="E52" s="261" t="s">
        <v>450</v>
      </c>
    </row>
    <row r="53" spans="1:5" x14ac:dyDescent="0.2">
      <c r="A53" s="300">
        <v>4051</v>
      </c>
      <c r="B53" s="261" t="s">
        <v>469</v>
      </c>
      <c r="D53" s="300">
        <v>3386</v>
      </c>
      <c r="E53" s="261" t="s">
        <v>462</v>
      </c>
    </row>
    <row r="54" spans="1:5" x14ac:dyDescent="0.2">
      <c r="A54" s="300">
        <v>4061</v>
      </c>
      <c r="B54" s="261" t="s">
        <v>456</v>
      </c>
      <c r="D54" s="302">
        <v>2911</v>
      </c>
      <c r="E54" s="261" t="s">
        <v>288</v>
      </c>
    </row>
    <row r="55" spans="1:5" x14ac:dyDescent="0.2">
      <c r="A55" s="300">
        <v>4072</v>
      </c>
      <c r="B55" s="261" t="s">
        <v>438</v>
      </c>
      <c r="D55" s="300">
        <v>3421</v>
      </c>
      <c r="E55" s="261" t="s">
        <v>338</v>
      </c>
    </row>
  </sheetData>
  <sortState ref="A5:B56">
    <sortCondition ref="A5:A56"/>
  </sortState>
  <pageMargins left="0.7" right="0.7" top="0.75" bottom="0.75" header="0.3" footer="0.3"/>
  <pageSetup scale="88" orientation="portrait" r:id="rId1"/>
  <ignoredErrors>
    <ignoredError sqref="D15 A51" numberStoredAsText="1"/>
  </ignoredError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'3382'!B2</f>
        <v>50</v>
      </c>
      <c r="W2" s="429" t="s">
        <v>4</v>
      </c>
      <c r="X2" s="430"/>
      <c r="Y2" s="431"/>
      <c r="Z2" s="431"/>
      <c r="AA2" s="431"/>
      <c r="AB2" s="431"/>
      <c r="AC2" s="431"/>
      <c r="AD2" s="9"/>
    </row>
    <row r="3" spans="1:30" ht="20.399999999999999" x14ac:dyDescent="0.35">
      <c r="B3" s="10" t="str">
        <f>"Revenue Estimate Worksheet for "&amp;B124</f>
        <v>Revenue Estimate Worksheet for Glades Acad Elem School, Inc</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'3382'!G7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45.95</v>
      </c>
      <c r="E10" s="46">
        <v>0</v>
      </c>
      <c r="F10" s="46">
        <v>0</v>
      </c>
      <c r="G10" s="47">
        <f>IF($B$154&lt;8,D10*2,D10+E10)</f>
        <v>91.9</v>
      </c>
      <c r="H10" s="48"/>
      <c r="I10" s="49">
        <v>1.1259999999999999</v>
      </c>
      <c r="J10" s="49"/>
      <c r="K10" s="50">
        <f>ROUND(G10*I10,4)</f>
        <v>103.4794</v>
      </c>
      <c r="L10" s="323">
        <f>SUM(K10*$G$7)*($K$7)</f>
        <v>429304.08961360191</v>
      </c>
      <c r="N10" s="52">
        <v>5101</v>
      </c>
      <c r="O10" s="53">
        <v>101</v>
      </c>
      <c r="Q10" s="54"/>
      <c r="V10" s="440" t="s">
        <v>26</v>
      </c>
      <c r="W10" s="440"/>
      <c r="X10" s="441">
        <f>IF('3382'!K$84=1,'3382'!G10,0)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8</v>
      </c>
      <c r="E11" s="14">
        <v>0</v>
      </c>
      <c r="F11" s="14">
        <v>0</v>
      </c>
      <c r="G11" s="47">
        <f t="shared" ref="G11:G25" si="2">IF($B$154&lt;8,D11*2,D11+E11)</f>
        <v>16</v>
      </c>
      <c r="H11" s="48"/>
      <c r="I11" s="57">
        <f>I10</f>
        <v>1.1259999999999999</v>
      </c>
      <c r="J11" s="57"/>
      <c r="K11" s="50">
        <f t="shared" ref="K11:K25" si="3">ROUND(G11*I11,4)</f>
        <v>18.015999999999998</v>
      </c>
      <c r="L11" s="323">
        <f t="shared" ref="L11:L25" si="4">SUM(K11*$G$7)*($K$7)</f>
        <v>74742.82300127999</v>
      </c>
      <c r="M11" s="1" t="str">
        <f>IF(ROUND(G11,2)=ROUND(SUM(G28:G30),2)," ","CHECK 2. PK-3 Lines Below")</f>
        <v xml:space="preserve"> </v>
      </c>
      <c r="N11" s="52">
        <v>5101</v>
      </c>
      <c r="O11" s="58" t="s">
        <v>29</v>
      </c>
      <c r="Q11" s="54"/>
      <c r="V11" s="451" t="s">
        <v>28</v>
      </c>
      <c r="W11" s="451"/>
      <c r="X11" s="441">
        <f>IF('3382'!K$84=1,'3382'!G11,0)</f>
        <v>0</v>
      </c>
      <c r="Y11" s="441"/>
      <c r="Z11" s="452">
        <v>1</v>
      </c>
      <c r="AA11" s="452"/>
      <c r="AB11" s="55">
        <f t="shared" si="0"/>
        <v>0</v>
      </c>
      <c r="AC11" s="56">
        <f t="shared" si="1"/>
        <v>0</v>
      </c>
      <c r="AD11" s="9"/>
    </row>
    <row r="12" spans="1:30" x14ac:dyDescent="0.3">
      <c r="A12" s="1" t="s">
        <v>30</v>
      </c>
      <c r="B12" s="14" t="s">
        <v>31</v>
      </c>
      <c r="C12" s="14"/>
      <c r="D12" s="14">
        <v>27.55</v>
      </c>
      <c r="E12" s="14">
        <v>0</v>
      </c>
      <c r="F12" s="14">
        <v>0</v>
      </c>
      <c r="G12" s="47">
        <f t="shared" si="2"/>
        <v>55.1</v>
      </c>
      <c r="H12" s="48"/>
      <c r="I12" s="57">
        <v>1</v>
      </c>
      <c r="J12" s="57"/>
      <c r="K12" s="50">
        <f t="shared" si="3"/>
        <v>55.1</v>
      </c>
      <c r="L12" s="323">
        <f t="shared" si="4"/>
        <v>228592.89228299999</v>
      </c>
      <c r="N12" s="52">
        <v>5102</v>
      </c>
      <c r="O12" s="53">
        <v>102</v>
      </c>
      <c r="Q12" s="54"/>
      <c r="V12" s="451" t="s">
        <v>31</v>
      </c>
      <c r="W12" s="451"/>
      <c r="X12" s="441">
        <f>IF('3382'!K$84=1,'3382'!G12,0)</f>
        <v>0</v>
      </c>
      <c r="Y12" s="441"/>
      <c r="Z12" s="452">
        <v>1</v>
      </c>
      <c r="AA12" s="452"/>
      <c r="AB12" s="55">
        <f t="shared" si="0"/>
        <v>0</v>
      </c>
      <c r="AC12" s="56">
        <f t="shared" si="1"/>
        <v>0</v>
      </c>
      <c r="AD12" s="9"/>
    </row>
    <row r="13" spans="1:30" x14ac:dyDescent="0.3">
      <c r="A13" s="1" t="s">
        <v>32</v>
      </c>
      <c r="B13" s="14" t="s">
        <v>33</v>
      </c>
      <c r="C13" s="14"/>
      <c r="D13" s="14">
        <v>10.5</v>
      </c>
      <c r="E13" s="14">
        <v>0</v>
      </c>
      <c r="F13" s="14">
        <v>0</v>
      </c>
      <c r="G13" s="47">
        <f t="shared" si="2"/>
        <v>21</v>
      </c>
      <c r="H13" s="48"/>
      <c r="I13" s="57">
        <f>I12</f>
        <v>1</v>
      </c>
      <c r="J13" s="57"/>
      <c r="K13" s="50">
        <f t="shared" si="3"/>
        <v>21</v>
      </c>
      <c r="L13" s="323">
        <f t="shared" si="4"/>
        <v>87122.517929999987</v>
      </c>
      <c r="M13" s="1" t="str">
        <f>IF(ROUND(G13,2)=ROUND(SUM(G31:G33),2)," ","CHECK 2. 4-8 Lines Below")</f>
        <v xml:space="preserve"> </v>
      </c>
      <c r="N13" s="52">
        <v>5102</v>
      </c>
      <c r="O13" s="58" t="s">
        <v>34</v>
      </c>
      <c r="Q13" s="54"/>
      <c r="V13" s="451" t="s">
        <v>33</v>
      </c>
      <c r="W13" s="451"/>
      <c r="X13" s="441">
        <f>IF('3382'!K$84=1,'3382'!G13,0)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IF('3382'!K$84=1,'3382'!G14,0)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IF('3382'!K$84=1,'3382'!G15,0)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IF('3382'!K$84=1,'3382'!G16,0)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IF('3382'!K$84=1,'3382'!G17,0)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IF('3382'!K$84=1,'3382'!G18,0)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IF('3382'!K$84=1,'3382'!G19,0)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IF('3382'!K$84=1,'3382'!G20,0)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IF('3382'!K$84=1,'3382'!G21,0)</f>
        <v>0</v>
      </c>
      <c r="Y21" s="441"/>
      <c r="Z21" s="452">
        <v>1</v>
      </c>
      <c r="AA21" s="452"/>
      <c r="AB21" s="55">
        <f t="shared" si="0"/>
        <v>0</v>
      </c>
      <c r="AC21" s="56">
        <f t="shared" si="1"/>
        <v>0</v>
      </c>
      <c r="AD21" s="9"/>
    </row>
    <row r="22" spans="1:30" ht="16.2" x14ac:dyDescent="0.35">
      <c r="A22" s="1" t="s">
        <v>52</v>
      </c>
      <c r="B22" s="14" t="s">
        <v>53</v>
      </c>
      <c r="C22" s="14"/>
      <c r="D22" s="14">
        <v>4.55</v>
      </c>
      <c r="E22" s="14">
        <v>0</v>
      </c>
      <c r="F22" s="14">
        <v>0</v>
      </c>
      <c r="G22" s="47">
        <f t="shared" si="2"/>
        <v>9.1</v>
      </c>
      <c r="H22" s="48"/>
      <c r="I22" s="57">
        <v>1.147</v>
      </c>
      <c r="J22" s="57"/>
      <c r="K22" s="50">
        <f t="shared" si="3"/>
        <v>10.4377</v>
      </c>
      <c r="L22" s="323">
        <f t="shared" si="4"/>
        <v>43302.795495140992</v>
      </c>
      <c r="N22" s="52">
        <v>5101</v>
      </c>
      <c r="O22" s="53">
        <v>130</v>
      </c>
      <c r="Q22" s="54"/>
      <c r="V22" s="451" t="s">
        <v>53</v>
      </c>
      <c r="W22" s="451"/>
      <c r="X22" s="441">
        <f>IF('3382'!K$84=1,'3382'!G22,0)</f>
        <v>0</v>
      </c>
      <c r="Y22" s="441"/>
      <c r="Z22" s="452">
        <v>1</v>
      </c>
      <c r="AA22" s="452"/>
      <c r="AB22" s="55">
        <f t="shared" si="0"/>
        <v>0</v>
      </c>
      <c r="AC22" s="56">
        <f t="shared" si="1"/>
        <v>0</v>
      </c>
      <c r="AD22" s="9"/>
    </row>
    <row r="23" spans="1:30" ht="16.2" x14ac:dyDescent="0.35">
      <c r="A23" s="1" t="s">
        <v>54</v>
      </c>
      <c r="B23" s="14" t="s">
        <v>55</v>
      </c>
      <c r="C23" s="14"/>
      <c r="D23" s="14">
        <v>0.95</v>
      </c>
      <c r="E23" s="14">
        <v>0</v>
      </c>
      <c r="F23" s="14">
        <v>0</v>
      </c>
      <c r="G23" s="47">
        <f t="shared" si="2"/>
        <v>1.9</v>
      </c>
      <c r="H23" s="48"/>
      <c r="I23" s="57">
        <f>I22</f>
        <v>1.147</v>
      </c>
      <c r="J23" s="57"/>
      <c r="K23" s="50">
        <f t="shared" si="3"/>
        <v>2.1793</v>
      </c>
      <c r="L23" s="323">
        <f t="shared" si="4"/>
        <v>9041.2430154689991</v>
      </c>
      <c r="N23" s="52">
        <v>5102</v>
      </c>
      <c r="O23" s="53">
        <v>130</v>
      </c>
      <c r="Q23" s="54"/>
      <c r="V23" s="451" t="s">
        <v>55</v>
      </c>
      <c r="W23" s="451"/>
      <c r="X23" s="441">
        <f>IF('3382'!K$84=1,'3382'!G23,0)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IF('3382'!K$84=1,'3382'!G24,0)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IF('3382'!K$84=1,'3382'!G25,0)</f>
        <v>0</v>
      </c>
      <c r="Y25" s="441"/>
      <c r="Z25" s="452">
        <v>1</v>
      </c>
      <c r="AA25" s="452"/>
      <c r="AB25" s="55">
        <f t="shared" si="0"/>
        <v>0</v>
      </c>
      <c r="AC25" s="56">
        <f t="shared" si="1"/>
        <v>0</v>
      </c>
      <c r="AD25" s="9"/>
    </row>
    <row r="26" spans="1:30" ht="20.25" customHeight="1" thickBot="1" x14ac:dyDescent="0.35">
      <c r="B26" s="60" t="s">
        <v>60</v>
      </c>
      <c r="C26" s="60"/>
      <c r="D26" s="61">
        <f t="shared" ref="D26:E26" si="5">SUM(D10:D25)</f>
        <v>97.5</v>
      </c>
      <c r="E26" s="61">
        <f t="shared" si="5"/>
        <v>0</v>
      </c>
      <c r="F26" s="61"/>
      <c r="G26" s="61">
        <f>SUM(G10:G25)</f>
        <v>195</v>
      </c>
      <c r="H26" s="62"/>
      <c r="I26" s="62"/>
      <c r="J26" s="63"/>
      <c r="K26" s="64">
        <f>SUM(K10:K25)</f>
        <v>210.2124</v>
      </c>
      <c r="L26" s="321">
        <f>SUM(L10:L25)</f>
        <v>872106.36133849178</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7</v>
      </c>
      <c r="E28" s="14">
        <v>0</v>
      </c>
      <c r="F28" s="75">
        <v>0</v>
      </c>
      <c r="G28" s="47">
        <f t="shared" ref="G28:G36" si="6">IF($B$154&lt;8,D28*2,D28+E28)</f>
        <v>14</v>
      </c>
      <c r="H28" s="76"/>
      <c r="I28" s="77" t="s">
        <v>68</v>
      </c>
      <c r="J28" s="52">
        <v>251</v>
      </c>
      <c r="K28" s="78">
        <v>1047</v>
      </c>
      <c r="L28" s="323">
        <f>SUM(G28*K28)</f>
        <v>14658</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1</v>
      </c>
      <c r="E29" s="14">
        <v>0</v>
      </c>
      <c r="F29" s="85">
        <v>0</v>
      </c>
      <c r="G29" s="47">
        <f t="shared" si="6"/>
        <v>2</v>
      </c>
      <c r="H29" s="76"/>
      <c r="I29" s="52" t="s">
        <v>68</v>
      </c>
      <c r="J29" s="52">
        <v>252</v>
      </c>
      <c r="K29" s="78">
        <v>3380</v>
      </c>
      <c r="L29" s="323">
        <f t="shared" ref="L29:L36" si="8">SUM(G29*K29)</f>
        <v>6760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8.5</v>
      </c>
      <c r="E31" s="14">
        <v>0</v>
      </c>
      <c r="F31" s="85">
        <v>0</v>
      </c>
      <c r="G31" s="47">
        <f t="shared" si="6"/>
        <v>17</v>
      </c>
      <c r="H31" s="76"/>
      <c r="I31" s="86" t="s">
        <v>72</v>
      </c>
      <c r="J31" s="52">
        <v>251</v>
      </c>
      <c r="K31" s="78">
        <v>1173</v>
      </c>
      <c r="L31" s="323">
        <f t="shared" si="8"/>
        <v>19941</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2</v>
      </c>
      <c r="E32" s="14">
        <v>0</v>
      </c>
      <c r="F32" s="85">
        <v>0</v>
      </c>
      <c r="G32" s="47">
        <f t="shared" si="6"/>
        <v>4</v>
      </c>
      <c r="H32" s="76"/>
      <c r="I32" s="86" t="s">
        <v>72</v>
      </c>
      <c r="J32" s="52">
        <v>252</v>
      </c>
      <c r="K32" s="78">
        <v>3506</v>
      </c>
      <c r="L32" s="323">
        <f t="shared" si="8"/>
        <v>14024</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18.5</v>
      </c>
      <c r="E37" s="61">
        <f t="shared" si="10"/>
        <v>0</v>
      </c>
      <c r="F37" s="61"/>
      <c r="G37" s="61">
        <f>SUM(G28:G36)</f>
        <v>37</v>
      </c>
      <c r="H37" s="62"/>
      <c r="I37" s="14" t="s">
        <v>80</v>
      </c>
      <c r="J37" s="14"/>
      <c r="K37" s="14"/>
      <c r="L37" s="323">
        <f>SUM(L28:L36)</f>
        <v>55383</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36855</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964344.36133849178</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131.9331</v>
      </c>
      <c r="D47" s="116"/>
      <c r="E47" s="116"/>
      <c r="F47" s="116"/>
      <c r="G47" s="117">
        <f>K7</f>
        <v>1.0289999999999999</v>
      </c>
      <c r="H47" s="117"/>
      <c r="I47" s="118">
        <v>1317.85</v>
      </c>
      <c r="J47" s="119" t="s">
        <v>95</v>
      </c>
      <c r="K47" s="120">
        <f>ROUND(C47*G47*I47,0)</f>
        <v>178910</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78.279299999999992</v>
      </c>
      <c r="D48" s="116"/>
      <c r="E48" s="116"/>
      <c r="F48" s="116"/>
      <c r="G48" s="117">
        <f>K7</f>
        <v>1.0289999999999999</v>
      </c>
      <c r="H48" s="117"/>
      <c r="I48" s="118">
        <v>898.92</v>
      </c>
      <c r="J48" s="119" t="s">
        <v>95</v>
      </c>
      <c r="K48" s="120">
        <f>ROUND(C48*G48*I48,0)</f>
        <v>72407</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210.2124</v>
      </c>
      <c r="D50" s="138"/>
      <c r="E50" s="139"/>
      <c r="F50" s="139"/>
      <c r="G50" s="140" t="s">
        <v>97</v>
      </c>
      <c r="H50" s="140"/>
      <c r="I50" s="140"/>
      <c r="J50" s="140"/>
      <c r="K50" s="140"/>
      <c r="L50" s="323">
        <f>IF(B2=75,0,K49+K48+K47)</f>
        <v>251317</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210.2124</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1.047E-3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195</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1.0660000000000001E-3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1.047E-3</v>
      </c>
      <c r="L59" s="323">
        <f>SUM(I59*K59)</f>
        <v>4434.6344609999996</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1.047E-3</v>
      </c>
      <c r="L67" s="323">
        <f>SUM(I67*K67)</f>
        <v>112851.903261</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1.0660000000000001E-3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1.047E-3</v>
      </c>
      <c r="L70" s="323">
        <f t="shared" si="11"/>
        <v>-4405.3948920000003</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1.047E-3</v>
      </c>
      <c r="L71" s="323">
        <f t="shared" si="11"/>
        <v>1970.585922</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1.0660000000000001E-3</v>
      </c>
      <c r="L72" s="323">
        <f t="shared" si="11"/>
        <v>15160.010268000002</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1.0660000000000001E-3</v>
      </c>
      <c r="L77" s="323">
        <v>0</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1.047E-3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1345673.100358492</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'3382'!AC81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1345673.100358492</v>
      </c>
      <c r="L86" s="323">
        <f>IF(G26=0,0,IF(G26&gt;250,-(((250/G26)*K86)*IF(M86="H",0.02,0.05)),IF(M86="H",-0.02*K86,-0.05*K86)))</f>
        <v>-67283.655017924597</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1278389.4453405675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-644090.59</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634298.85534056753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126859.77106811351</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303</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304</v>
      </c>
      <c r="C123" s="208" t="s">
        <v>198</v>
      </c>
    </row>
    <row r="124" spans="2:3" hidden="1" x14ac:dyDescent="0.3">
      <c r="B124" s="212" t="s">
        <v>305</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41808.602557870399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303</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304</v>
      </c>
      <c r="C164" s="222" t="s">
        <v>243</v>
      </c>
      <c r="D164" s="218"/>
    </row>
    <row r="165" spans="1:4" hidden="1" x14ac:dyDescent="0.3">
      <c r="A165" s="217" t="s">
        <v>244</v>
      </c>
      <c r="B165" s="221" t="s">
        <v>305</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41808.602557870399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3" priority="2" stopIfTrue="1" operator="lessThan">
      <formula>0</formula>
    </cfRule>
  </conditionalFormatting>
  <conditionalFormatting sqref="A141:A172">
    <cfRule type="cellIs" dxfId="5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80"/>
  <sheetViews>
    <sheetView topLeftCell="B2" zoomScale="70" zoomScaleNormal="70" workbookViewId="0">
      <selection activeCell="B2" sqref="B2"/>
    </sheetView>
  </sheetViews>
  <sheetFormatPr defaultColWidth="8.77734375" defaultRowHeight="15.6" x14ac:dyDescent="0.3"/>
  <cols>
    <col min="1" max="1" width="7.44140625" style="1" hidden="1" customWidth="1"/>
    <col min="2" max="2" width="10.44140625" style="374"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384"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85"/>
      <c r="N2" s="3"/>
      <c r="O2" s="1"/>
      <c r="V2" s="8">
        <f>'3384'!B2</f>
        <v>50</v>
      </c>
      <c r="W2" s="429" t="s">
        <v>4</v>
      </c>
      <c r="X2" s="430"/>
      <c r="Y2" s="431"/>
      <c r="Z2" s="431"/>
      <c r="AA2" s="431"/>
      <c r="AB2" s="431"/>
      <c r="AC2" s="431"/>
      <c r="AD2" s="9"/>
    </row>
    <row r="3" spans="1:30" ht="20.399999999999999" x14ac:dyDescent="0.35">
      <c r="B3" s="10" t="str">
        <f>"Revenue Estimate Worksheet for "&amp;B124</f>
        <v>Revenue Estimate Worksheet for Hope Learning Riviera Beach</v>
      </c>
      <c r="C3" s="11"/>
      <c r="D3" s="11"/>
      <c r="E3" s="11"/>
      <c r="F3" s="11"/>
      <c r="G3" s="11"/>
      <c r="H3" s="11"/>
      <c r="I3" s="11"/>
      <c r="J3" s="11"/>
      <c r="K3" s="11"/>
      <c r="L3" s="386"/>
      <c r="M3" s="10"/>
      <c r="N3" s="10"/>
      <c r="O3" s="10"/>
      <c r="P3" s="10"/>
      <c r="Q3" s="10"/>
      <c r="V3" s="432" t="s">
        <v>5</v>
      </c>
      <c r="W3" s="432"/>
      <c r="X3" s="432"/>
      <c r="Y3" s="432"/>
      <c r="Z3" s="432"/>
      <c r="AA3" s="432"/>
      <c r="AB3" s="432"/>
      <c r="AC3" s="432"/>
      <c r="AD3" s="12"/>
    </row>
    <row r="4" spans="1:30" ht="17.399999999999999" x14ac:dyDescent="0.3">
      <c r="B4" s="433" t="s">
        <v>484</v>
      </c>
      <c r="C4" s="433"/>
      <c r="D4" s="433"/>
      <c r="E4" s="433"/>
      <c r="F4" s="433"/>
      <c r="G4" s="433"/>
      <c r="H4" s="433"/>
      <c r="I4" s="433"/>
      <c r="J4" s="349"/>
      <c r="K4" s="349"/>
      <c r="L4" s="387"/>
      <c r="M4" s="15"/>
      <c r="N4" s="15"/>
      <c r="O4" s="15"/>
      <c r="P4" s="15"/>
      <c r="Q4" s="15"/>
      <c r="V4" s="434" t="str">
        <f>+Based_on_the_Second_Calculation_of_the_FEFP_2010_11</f>
        <v>Based on the Final Conference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88"/>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87"/>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89"/>
      <c r="O7" s="1"/>
      <c r="V7" s="444" t="s">
        <v>10</v>
      </c>
      <c r="W7" s="444"/>
      <c r="X7" s="445">
        <f>'3384'!G7</f>
        <v>4031.77</v>
      </c>
      <c r="Y7" s="445"/>
      <c r="Z7" s="446" t="s">
        <v>11</v>
      </c>
      <c r="AA7" s="446"/>
      <c r="AB7" s="447">
        <f>+K7</f>
        <v>1.0289999999999999</v>
      </c>
      <c r="AC7" s="447"/>
      <c r="AD7" s="9"/>
    </row>
    <row r="8" spans="1:30" ht="51" customHeight="1" x14ac:dyDescent="0.3">
      <c r="B8" s="28" t="s">
        <v>12</v>
      </c>
      <c r="C8" s="28"/>
      <c r="D8" s="29" t="s">
        <v>485</v>
      </c>
      <c r="E8" s="29" t="s">
        <v>486</v>
      </c>
      <c r="F8" s="364"/>
      <c r="G8" s="31" t="s">
        <v>13</v>
      </c>
      <c r="H8" s="32"/>
      <c r="I8" s="33" t="s">
        <v>14</v>
      </c>
      <c r="J8" s="34"/>
      <c r="K8" s="35" t="s">
        <v>15</v>
      </c>
      <c r="L8" s="390"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91" t="s">
        <v>24</v>
      </c>
      <c r="O9" s="1"/>
      <c r="V9" s="437" t="s">
        <v>20</v>
      </c>
      <c r="W9" s="437"/>
      <c r="X9" s="438" t="s">
        <v>21</v>
      </c>
      <c r="Y9" s="438"/>
      <c r="Z9" s="439" t="s">
        <v>22</v>
      </c>
      <c r="AA9" s="439"/>
      <c r="AB9" s="44" t="s">
        <v>23</v>
      </c>
      <c r="AC9" s="45" t="s">
        <v>24</v>
      </c>
      <c r="AD9" s="9"/>
    </row>
    <row r="10" spans="1:30" x14ac:dyDescent="0.3">
      <c r="A10" s="1" t="s">
        <v>25</v>
      </c>
      <c r="B10" s="347" t="s">
        <v>26</v>
      </c>
      <c r="C10" s="347"/>
      <c r="D10" s="349">
        <v>0</v>
      </c>
      <c r="E10" s="349">
        <v>0</v>
      </c>
      <c r="F10" s="347">
        <v>0</v>
      </c>
      <c r="G10" s="47">
        <f>IF($B$154&lt;8,D10*2,D10+E10)</f>
        <v>0</v>
      </c>
      <c r="H10" s="48"/>
      <c r="I10" s="49">
        <v>1.1259999999999999</v>
      </c>
      <c r="J10" s="49"/>
      <c r="K10" s="50">
        <f>ROUND(G10*I10,4)</f>
        <v>0</v>
      </c>
      <c r="L10" s="392">
        <f>SUM(K10*$G$7)*($K$7)</f>
        <v>0</v>
      </c>
      <c r="N10" s="382">
        <v>5101</v>
      </c>
      <c r="O10" s="53">
        <v>101</v>
      </c>
      <c r="Q10" s="305"/>
      <c r="V10" s="440" t="s">
        <v>26</v>
      </c>
      <c r="W10" s="440"/>
      <c r="X10" s="441">
        <f>IF('3384'!K$84=1,'3384'!G10,0)</f>
        <v>0</v>
      </c>
      <c r="Y10" s="441"/>
      <c r="Z10" s="442">
        <v>1</v>
      </c>
      <c r="AA10" s="442"/>
      <c r="AB10" s="55">
        <f t="shared" ref="AB10:AB25" si="0">ROUND(X10*Z10,4)</f>
        <v>0</v>
      </c>
      <c r="AC10" s="56">
        <f t="shared" ref="AC10:AC25" si="1">ROUND(ROUND(AB10*$X$7,4)*($AB$7),0)</f>
        <v>0</v>
      </c>
      <c r="AD10" s="9">
        <v>1</v>
      </c>
    </row>
    <row r="11" spans="1:30" x14ac:dyDescent="0.3">
      <c r="A11" s="1" t="s">
        <v>27</v>
      </c>
      <c r="B11" s="349" t="s">
        <v>28</v>
      </c>
      <c r="C11" s="349"/>
      <c r="D11" s="349">
        <v>0</v>
      </c>
      <c r="E11" s="349">
        <v>0</v>
      </c>
      <c r="F11" s="349">
        <v>0</v>
      </c>
      <c r="G11" s="47">
        <f t="shared" ref="G11:G25" si="2">IF($B$154&lt;8,D11*2,D11+E11)</f>
        <v>0</v>
      </c>
      <c r="H11" s="48"/>
      <c r="I11" s="57">
        <f>I10</f>
        <v>1.1259999999999999</v>
      </c>
      <c r="J11" s="57"/>
      <c r="K11" s="50">
        <f t="shared" ref="K11:K25" si="3">ROUND(G11*I11,4)</f>
        <v>0</v>
      </c>
      <c r="L11" s="392">
        <f t="shared" ref="L11:L25" si="4">SUM(K11*$G$7)*($K$7)</f>
        <v>0</v>
      </c>
      <c r="M11" s="1" t="str">
        <f>IF(ROUND(G11,2)=ROUND(SUM(G28:G30),2)," ","CHECK 2. PK-3 Lines Below")</f>
        <v xml:space="preserve"> </v>
      </c>
      <c r="N11" s="382">
        <v>5101</v>
      </c>
      <c r="O11" s="58" t="s">
        <v>29</v>
      </c>
      <c r="Q11" s="305"/>
      <c r="V11" s="451" t="s">
        <v>28</v>
      </c>
      <c r="W11" s="451"/>
      <c r="X11" s="441">
        <f>IF('3384'!K$84=1,'3384'!G11,0)</f>
        <v>0</v>
      </c>
      <c r="Y11" s="441"/>
      <c r="Z11" s="452">
        <v>1</v>
      </c>
      <c r="AA11" s="452"/>
      <c r="AB11" s="55">
        <f t="shared" si="0"/>
        <v>0</v>
      </c>
      <c r="AC11" s="56">
        <f t="shared" si="1"/>
        <v>0</v>
      </c>
      <c r="AD11" s="9"/>
    </row>
    <row r="12" spans="1:30" x14ac:dyDescent="0.3">
      <c r="A12" s="1" t="s">
        <v>30</v>
      </c>
      <c r="B12" s="349" t="s">
        <v>31</v>
      </c>
      <c r="C12" s="349"/>
      <c r="D12" s="349">
        <v>0</v>
      </c>
      <c r="E12" s="349">
        <v>0</v>
      </c>
      <c r="F12" s="349">
        <v>0</v>
      </c>
      <c r="G12" s="47">
        <f t="shared" si="2"/>
        <v>0</v>
      </c>
      <c r="H12" s="48"/>
      <c r="I12" s="57">
        <v>1</v>
      </c>
      <c r="J12" s="57"/>
      <c r="K12" s="50">
        <f t="shared" si="3"/>
        <v>0</v>
      </c>
      <c r="L12" s="392">
        <f t="shared" si="4"/>
        <v>0</v>
      </c>
      <c r="N12" s="382">
        <v>5102</v>
      </c>
      <c r="O12" s="53">
        <v>102</v>
      </c>
      <c r="Q12" s="305"/>
      <c r="V12" s="451" t="s">
        <v>31</v>
      </c>
      <c r="W12" s="451"/>
      <c r="X12" s="441">
        <f>IF('3384'!K$84=1,'3384'!G12,0)</f>
        <v>0</v>
      </c>
      <c r="Y12" s="441"/>
      <c r="Z12" s="452">
        <v>1</v>
      </c>
      <c r="AA12" s="452"/>
      <c r="AB12" s="55">
        <f t="shared" si="0"/>
        <v>0</v>
      </c>
      <c r="AC12" s="56">
        <f t="shared" si="1"/>
        <v>0</v>
      </c>
      <c r="AD12" s="9"/>
    </row>
    <row r="13" spans="1:30" x14ac:dyDescent="0.3">
      <c r="A13" s="1" t="s">
        <v>32</v>
      </c>
      <c r="B13" s="349" t="s">
        <v>33</v>
      </c>
      <c r="C13" s="349"/>
      <c r="D13" s="349">
        <v>0</v>
      </c>
      <c r="E13" s="349">
        <v>0</v>
      </c>
      <c r="F13" s="349">
        <v>0</v>
      </c>
      <c r="G13" s="47">
        <f t="shared" si="2"/>
        <v>0</v>
      </c>
      <c r="H13" s="48"/>
      <c r="I13" s="57">
        <f>I12</f>
        <v>1</v>
      </c>
      <c r="J13" s="57"/>
      <c r="K13" s="50">
        <f t="shared" si="3"/>
        <v>0</v>
      </c>
      <c r="L13" s="392">
        <f t="shared" si="4"/>
        <v>0</v>
      </c>
      <c r="M13" s="1" t="str">
        <f>IF(ROUND(G13,2)=ROUND(SUM(G31:G33),2)," ","CHECK 2. 4-8 Lines Below")</f>
        <v xml:space="preserve"> </v>
      </c>
      <c r="N13" s="382">
        <v>5102</v>
      </c>
      <c r="O13" s="58" t="s">
        <v>34</v>
      </c>
      <c r="Q13" s="305"/>
      <c r="V13" s="451" t="s">
        <v>33</v>
      </c>
      <c r="W13" s="451"/>
      <c r="X13" s="441">
        <f>IF('3384'!K$84=1,'3384'!G13,0)</f>
        <v>0</v>
      </c>
      <c r="Y13" s="441"/>
      <c r="Z13" s="452">
        <v>1</v>
      </c>
      <c r="AA13" s="452"/>
      <c r="AB13" s="55">
        <f t="shared" si="0"/>
        <v>0</v>
      </c>
      <c r="AC13" s="56">
        <f t="shared" si="1"/>
        <v>0</v>
      </c>
      <c r="AD13" s="9"/>
    </row>
    <row r="14" spans="1:30" x14ac:dyDescent="0.3">
      <c r="A14" s="1" t="s">
        <v>35</v>
      </c>
      <c r="B14" s="349" t="s">
        <v>36</v>
      </c>
      <c r="C14" s="349"/>
      <c r="D14" s="349">
        <v>0</v>
      </c>
      <c r="E14" s="349">
        <v>0</v>
      </c>
      <c r="F14" s="349">
        <v>0</v>
      </c>
      <c r="G14" s="47">
        <f t="shared" si="2"/>
        <v>0</v>
      </c>
      <c r="H14" s="48"/>
      <c r="I14" s="57">
        <v>1.004</v>
      </c>
      <c r="J14" s="57"/>
      <c r="K14" s="50">
        <f t="shared" si="3"/>
        <v>0</v>
      </c>
      <c r="L14" s="392">
        <f t="shared" si="4"/>
        <v>0</v>
      </c>
      <c r="N14" s="382">
        <v>5103</v>
      </c>
      <c r="O14" s="53">
        <v>103</v>
      </c>
      <c r="Q14" s="305"/>
      <c r="V14" s="451" t="s">
        <v>36</v>
      </c>
      <c r="W14" s="451"/>
      <c r="X14" s="441">
        <f>IF('3384'!K$84=1,'3384'!G14,0)</f>
        <v>0</v>
      </c>
      <c r="Y14" s="441"/>
      <c r="Z14" s="452">
        <v>1</v>
      </c>
      <c r="AA14" s="452"/>
      <c r="AB14" s="55">
        <f t="shared" si="0"/>
        <v>0</v>
      </c>
      <c r="AC14" s="56">
        <f t="shared" si="1"/>
        <v>0</v>
      </c>
      <c r="AD14" s="9"/>
    </row>
    <row r="15" spans="1:30" x14ac:dyDescent="0.3">
      <c r="A15" s="1" t="s">
        <v>37</v>
      </c>
      <c r="B15" s="349" t="s">
        <v>38</v>
      </c>
      <c r="C15" s="349"/>
      <c r="D15" s="349">
        <v>0</v>
      </c>
      <c r="E15" s="349">
        <v>0</v>
      </c>
      <c r="F15" s="349">
        <v>0</v>
      </c>
      <c r="G15" s="47">
        <f t="shared" si="2"/>
        <v>0</v>
      </c>
      <c r="H15" s="48"/>
      <c r="I15" s="57">
        <f>I14</f>
        <v>1.004</v>
      </c>
      <c r="J15" s="57"/>
      <c r="K15" s="50">
        <f t="shared" si="3"/>
        <v>0</v>
      </c>
      <c r="L15" s="392">
        <f t="shared" si="4"/>
        <v>0</v>
      </c>
      <c r="M15" s="1" t="str">
        <f>IF(ROUND(G15,2)=ROUND(SUM(G34:G36),2)," ","CHECK 2. 9-12 Lines Below")</f>
        <v xml:space="preserve"> </v>
      </c>
      <c r="N15" s="382">
        <v>5103</v>
      </c>
      <c r="O15" s="58" t="s">
        <v>39</v>
      </c>
      <c r="Q15" s="305"/>
      <c r="V15" s="451" t="s">
        <v>38</v>
      </c>
      <c r="W15" s="451"/>
      <c r="X15" s="441">
        <f>IF('3384'!K$84=1,'3384'!G15,0)</f>
        <v>0</v>
      </c>
      <c r="Y15" s="441"/>
      <c r="Z15" s="452">
        <v>1</v>
      </c>
      <c r="AA15" s="452"/>
      <c r="AB15" s="55">
        <f t="shared" si="0"/>
        <v>0</v>
      </c>
      <c r="AC15" s="59">
        <f t="shared" si="1"/>
        <v>0</v>
      </c>
      <c r="AD15" s="9"/>
    </row>
    <row r="16" spans="1:30" ht="16.2" x14ac:dyDescent="0.35">
      <c r="A16" s="1" t="s">
        <v>40</v>
      </c>
      <c r="B16" s="349" t="s">
        <v>41</v>
      </c>
      <c r="C16" s="349"/>
      <c r="D16" s="349">
        <v>0</v>
      </c>
      <c r="E16" s="349">
        <v>0</v>
      </c>
      <c r="F16" s="349">
        <v>0</v>
      </c>
      <c r="G16" s="47">
        <f t="shared" si="2"/>
        <v>0</v>
      </c>
      <c r="H16" s="48"/>
      <c r="I16" s="57">
        <v>3.548</v>
      </c>
      <c r="J16" s="57"/>
      <c r="K16" s="50">
        <f t="shared" si="3"/>
        <v>0</v>
      </c>
      <c r="L16" s="392">
        <f t="shared" si="4"/>
        <v>0</v>
      </c>
      <c r="N16" s="382">
        <v>5101</v>
      </c>
      <c r="O16" s="1">
        <v>254</v>
      </c>
      <c r="Q16" s="305"/>
      <c r="V16" s="451" t="s">
        <v>41</v>
      </c>
      <c r="W16" s="451"/>
      <c r="X16" s="441">
        <f>IF('3384'!K$84=1,'3384'!G16,0)</f>
        <v>0</v>
      </c>
      <c r="Y16" s="441"/>
      <c r="Z16" s="452">
        <v>1</v>
      </c>
      <c r="AA16" s="452"/>
      <c r="AB16" s="55">
        <f t="shared" si="0"/>
        <v>0</v>
      </c>
      <c r="AC16" s="56">
        <f t="shared" si="1"/>
        <v>0</v>
      </c>
      <c r="AD16" s="9"/>
    </row>
    <row r="17" spans="1:30" ht="16.2" x14ac:dyDescent="0.35">
      <c r="A17" s="1" t="s">
        <v>42</v>
      </c>
      <c r="B17" s="349" t="s">
        <v>43</v>
      </c>
      <c r="C17" s="349"/>
      <c r="D17" s="349">
        <v>0</v>
      </c>
      <c r="E17" s="349">
        <v>0</v>
      </c>
      <c r="F17" s="349">
        <v>0</v>
      </c>
      <c r="G17" s="47">
        <f t="shared" si="2"/>
        <v>0</v>
      </c>
      <c r="H17" s="48"/>
      <c r="I17" s="57">
        <f>I16</f>
        <v>3.548</v>
      </c>
      <c r="J17" s="57"/>
      <c r="K17" s="50">
        <f t="shared" si="3"/>
        <v>0</v>
      </c>
      <c r="L17" s="392">
        <f t="shared" si="4"/>
        <v>0</v>
      </c>
      <c r="N17" s="382">
        <v>5102</v>
      </c>
      <c r="O17" s="305">
        <v>254</v>
      </c>
      <c r="Q17" s="305"/>
      <c r="V17" s="451" t="s">
        <v>43</v>
      </c>
      <c r="W17" s="451"/>
      <c r="X17" s="441">
        <f>IF('3384'!K$84=1,'3384'!G17,0)</f>
        <v>0</v>
      </c>
      <c r="Y17" s="441"/>
      <c r="Z17" s="452">
        <v>1</v>
      </c>
      <c r="AA17" s="452"/>
      <c r="AB17" s="55">
        <f t="shared" si="0"/>
        <v>0</v>
      </c>
      <c r="AC17" s="56">
        <f t="shared" si="1"/>
        <v>0</v>
      </c>
      <c r="AD17" s="9"/>
    </row>
    <row r="18" spans="1:30" ht="16.2" x14ac:dyDescent="0.35">
      <c r="A18" s="1" t="s">
        <v>44</v>
      </c>
      <c r="B18" s="349" t="s">
        <v>45</v>
      </c>
      <c r="C18" s="349"/>
      <c r="D18" s="349">
        <v>0</v>
      </c>
      <c r="E18" s="349">
        <v>0</v>
      </c>
      <c r="F18" s="349">
        <v>0</v>
      </c>
      <c r="G18" s="47">
        <f t="shared" si="2"/>
        <v>0</v>
      </c>
      <c r="H18" s="48"/>
      <c r="I18" s="57">
        <f>I17</f>
        <v>3.548</v>
      </c>
      <c r="J18" s="57"/>
      <c r="K18" s="50">
        <f t="shared" si="3"/>
        <v>0</v>
      </c>
      <c r="L18" s="392">
        <f t="shared" si="4"/>
        <v>0</v>
      </c>
      <c r="N18" s="382">
        <v>5103</v>
      </c>
      <c r="O18" s="305">
        <v>254</v>
      </c>
      <c r="Q18" s="305"/>
      <c r="V18" s="451" t="s">
        <v>45</v>
      </c>
      <c r="W18" s="451"/>
      <c r="X18" s="441">
        <f>IF('3384'!K$84=1,'3384'!G18,0)</f>
        <v>0</v>
      </c>
      <c r="Y18" s="441"/>
      <c r="Z18" s="452">
        <v>1</v>
      </c>
      <c r="AA18" s="452"/>
      <c r="AB18" s="55">
        <f t="shared" si="0"/>
        <v>0</v>
      </c>
      <c r="AC18" s="56">
        <f t="shared" si="1"/>
        <v>0</v>
      </c>
      <c r="AD18" s="9"/>
    </row>
    <row r="19" spans="1:30" ht="15" customHeight="1" x14ac:dyDescent="0.35">
      <c r="A19" s="1" t="s">
        <v>46</v>
      </c>
      <c r="B19" s="349" t="s">
        <v>47</v>
      </c>
      <c r="C19" s="349"/>
      <c r="D19" s="349">
        <v>0</v>
      </c>
      <c r="E19" s="349">
        <v>0</v>
      </c>
      <c r="F19" s="349">
        <v>0</v>
      </c>
      <c r="G19" s="47">
        <f t="shared" si="2"/>
        <v>0</v>
      </c>
      <c r="H19" s="48"/>
      <c r="I19" s="57">
        <v>5.1040000000000001</v>
      </c>
      <c r="J19" s="57"/>
      <c r="K19" s="50">
        <f t="shared" si="3"/>
        <v>0</v>
      </c>
      <c r="L19" s="392">
        <f t="shared" si="4"/>
        <v>0</v>
      </c>
      <c r="N19" s="382">
        <v>5101</v>
      </c>
      <c r="O19" s="1">
        <v>255</v>
      </c>
      <c r="Q19" s="305"/>
      <c r="V19" s="451" t="s">
        <v>47</v>
      </c>
      <c r="W19" s="451"/>
      <c r="X19" s="441">
        <f>IF('3384'!K$84=1,'3384'!G19,0)</f>
        <v>0</v>
      </c>
      <c r="Y19" s="441"/>
      <c r="Z19" s="452">
        <v>1</v>
      </c>
      <c r="AA19" s="452"/>
      <c r="AB19" s="55">
        <f t="shared" si="0"/>
        <v>0</v>
      </c>
      <c r="AC19" s="56">
        <f t="shared" si="1"/>
        <v>0</v>
      </c>
      <c r="AD19" s="9"/>
    </row>
    <row r="20" spans="1:30" ht="15" customHeight="1" x14ac:dyDescent="0.35">
      <c r="A20" s="1" t="s">
        <v>48</v>
      </c>
      <c r="B20" s="349" t="s">
        <v>49</v>
      </c>
      <c r="C20" s="349"/>
      <c r="D20" s="349">
        <v>0</v>
      </c>
      <c r="E20" s="349">
        <v>0</v>
      </c>
      <c r="F20" s="349">
        <v>0</v>
      </c>
      <c r="G20" s="47">
        <f t="shared" si="2"/>
        <v>0</v>
      </c>
      <c r="H20" s="48"/>
      <c r="I20" s="57">
        <f>I19</f>
        <v>5.1040000000000001</v>
      </c>
      <c r="J20" s="57"/>
      <c r="K20" s="50">
        <f t="shared" si="3"/>
        <v>0</v>
      </c>
      <c r="L20" s="392">
        <f t="shared" si="4"/>
        <v>0</v>
      </c>
      <c r="N20" s="382">
        <v>5102</v>
      </c>
      <c r="O20" s="305">
        <v>255</v>
      </c>
      <c r="Q20" s="305"/>
      <c r="V20" s="451" t="s">
        <v>49</v>
      </c>
      <c r="W20" s="451"/>
      <c r="X20" s="441">
        <f>IF('3384'!K$84=1,'3384'!G20,0)</f>
        <v>0</v>
      </c>
      <c r="Y20" s="441"/>
      <c r="Z20" s="452">
        <v>1</v>
      </c>
      <c r="AA20" s="452"/>
      <c r="AB20" s="55">
        <f t="shared" si="0"/>
        <v>0</v>
      </c>
      <c r="AC20" s="56">
        <f t="shared" si="1"/>
        <v>0</v>
      </c>
      <c r="AD20" s="9"/>
    </row>
    <row r="21" spans="1:30" ht="15" customHeight="1" x14ac:dyDescent="0.35">
      <c r="A21" s="1" t="s">
        <v>50</v>
      </c>
      <c r="B21" s="349" t="s">
        <v>51</v>
      </c>
      <c r="C21" s="349"/>
      <c r="D21" s="349">
        <v>0</v>
      </c>
      <c r="E21" s="349">
        <v>0</v>
      </c>
      <c r="F21" s="349">
        <v>0</v>
      </c>
      <c r="G21" s="47">
        <f t="shared" si="2"/>
        <v>0</v>
      </c>
      <c r="H21" s="48"/>
      <c r="I21" s="57">
        <f>I20</f>
        <v>5.1040000000000001</v>
      </c>
      <c r="J21" s="57"/>
      <c r="K21" s="50">
        <f t="shared" si="3"/>
        <v>0</v>
      </c>
      <c r="L21" s="392">
        <f t="shared" si="4"/>
        <v>0</v>
      </c>
      <c r="N21" s="382">
        <v>5103</v>
      </c>
      <c r="O21" s="305">
        <v>255</v>
      </c>
      <c r="Q21" s="305"/>
      <c r="V21" s="451" t="s">
        <v>51</v>
      </c>
      <c r="W21" s="451"/>
      <c r="X21" s="441">
        <f>IF('3384'!K$84=1,'3384'!G21,0)</f>
        <v>0</v>
      </c>
      <c r="Y21" s="441"/>
      <c r="Z21" s="452">
        <v>1</v>
      </c>
      <c r="AA21" s="452"/>
      <c r="AB21" s="55">
        <f t="shared" si="0"/>
        <v>0</v>
      </c>
      <c r="AC21" s="56">
        <f t="shared" si="1"/>
        <v>0</v>
      </c>
      <c r="AD21" s="9"/>
    </row>
    <row r="22" spans="1:30" ht="16.2" x14ac:dyDescent="0.35">
      <c r="A22" s="1" t="s">
        <v>52</v>
      </c>
      <c r="B22" s="349" t="s">
        <v>53</v>
      </c>
      <c r="C22" s="349"/>
      <c r="D22" s="349">
        <v>0</v>
      </c>
      <c r="E22" s="349">
        <v>0</v>
      </c>
      <c r="F22" s="349">
        <v>0</v>
      </c>
      <c r="G22" s="47">
        <f t="shared" si="2"/>
        <v>0</v>
      </c>
      <c r="H22" s="48"/>
      <c r="I22" s="57">
        <v>1.147</v>
      </c>
      <c r="J22" s="57"/>
      <c r="K22" s="50">
        <f t="shared" si="3"/>
        <v>0</v>
      </c>
      <c r="L22" s="392">
        <f t="shared" si="4"/>
        <v>0</v>
      </c>
      <c r="N22" s="382">
        <v>5101</v>
      </c>
      <c r="O22" s="53">
        <v>130</v>
      </c>
      <c r="Q22" s="305"/>
      <c r="V22" s="451" t="s">
        <v>53</v>
      </c>
      <c r="W22" s="451"/>
      <c r="X22" s="441">
        <f>IF('3384'!K$84=1,'3384'!G22,0)</f>
        <v>0</v>
      </c>
      <c r="Y22" s="441"/>
      <c r="Z22" s="452">
        <v>1</v>
      </c>
      <c r="AA22" s="452"/>
      <c r="AB22" s="55">
        <f t="shared" si="0"/>
        <v>0</v>
      </c>
      <c r="AC22" s="56">
        <f t="shared" si="1"/>
        <v>0</v>
      </c>
      <c r="AD22" s="9"/>
    </row>
    <row r="23" spans="1:30" ht="16.2" x14ac:dyDescent="0.35">
      <c r="A23" s="1" t="s">
        <v>54</v>
      </c>
      <c r="B23" s="349" t="s">
        <v>55</v>
      </c>
      <c r="C23" s="349"/>
      <c r="D23" s="349">
        <v>0</v>
      </c>
      <c r="E23" s="349">
        <v>0</v>
      </c>
      <c r="F23" s="349">
        <v>0</v>
      </c>
      <c r="G23" s="47">
        <f t="shared" si="2"/>
        <v>0</v>
      </c>
      <c r="H23" s="48"/>
      <c r="I23" s="57">
        <f>I22</f>
        <v>1.147</v>
      </c>
      <c r="J23" s="57"/>
      <c r="K23" s="50">
        <f t="shared" si="3"/>
        <v>0</v>
      </c>
      <c r="L23" s="392">
        <f t="shared" si="4"/>
        <v>0</v>
      </c>
      <c r="N23" s="382">
        <v>5102</v>
      </c>
      <c r="O23" s="53">
        <v>130</v>
      </c>
      <c r="Q23" s="305"/>
      <c r="V23" s="451" t="s">
        <v>55</v>
      </c>
      <c r="W23" s="451"/>
      <c r="X23" s="441">
        <f>IF('3384'!K$84=1,'3384'!G23,0)</f>
        <v>0</v>
      </c>
      <c r="Y23" s="441"/>
      <c r="Z23" s="452">
        <v>1</v>
      </c>
      <c r="AA23" s="452"/>
      <c r="AB23" s="55">
        <f t="shared" si="0"/>
        <v>0</v>
      </c>
      <c r="AC23" s="56">
        <f t="shared" si="1"/>
        <v>0</v>
      </c>
      <c r="AD23" s="9"/>
    </row>
    <row r="24" spans="1:30" ht="16.2" x14ac:dyDescent="0.35">
      <c r="A24" s="1" t="s">
        <v>56</v>
      </c>
      <c r="B24" s="349" t="s">
        <v>57</v>
      </c>
      <c r="C24" s="349"/>
      <c r="D24" s="349">
        <v>0</v>
      </c>
      <c r="E24" s="349">
        <v>0</v>
      </c>
      <c r="F24" s="349">
        <v>0</v>
      </c>
      <c r="G24" s="47">
        <f t="shared" si="2"/>
        <v>0</v>
      </c>
      <c r="H24" s="48"/>
      <c r="I24" s="57">
        <f>I23</f>
        <v>1.147</v>
      </c>
      <c r="J24" s="57"/>
      <c r="K24" s="50">
        <f t="shared" si="3"/>
        <v>0</v>
      </c>
      <c r="L24" s="392">
        <f t="shared" si="4"/>
        <v>0</v>
      </c>
      <c r="N24" s="382">
        <v>5103</v>
      </c>
      <c r="O24" s="53">
        <v>130</v>
      </c>
      <c r="Q24" s="305"/>
      <c r="V24" s="451" t="s">
        <v>57</v>
      </c>
      <c r="W24" s="451"/>
      <c r="X24" s="441">
        <f>IF('3384'!K$84=1,'3384'!G24,0)</f>
        <v>0</v>
      </c>
      <c r="Y24" s="441"/>
      <c r="Z24" s="452">
        <v>1</v>
      </c>
      <c r="AA24" s="452"/>
      <c r="AB24" s="55">
        <f t="shared" si="0"/>
        <v>0</v>
      </c>
      <c r="AC24" s="56">
        <f t="shared" si="1"/>
        <v>0</v>
      </c>
      <c r="AD24" s="9"/>
    </row>
    <row r="25" spans="1:30" ht="16.8" thickBot="1" x14ac:dyDescent="0.4">
      <c r="A25" s="1" t="s">
        <v>58</v>
      </c>
      <c r="B25" s="349" t="s">
        <v>59</v>
      </c>
      <c r="C25" s="349"/>
      <c r="D25" s="349">
        <v>0</v>
      </c>
      <c r="E25" s="349">
        <v>0</v>
      </c>
      <c r="F25" s="349">
        <v>0</v>
      </c>
      <c r="G25" s="47">
        <f t="shared" si="2"/>
        <v>0</v>
      </c>
      <c r="H25" s="48"/>
      <c r="I25" s="57">
        <v>1.004</v>
      </c>
      <c r="J25" s="57"/>
      <c r="K25" s="50">
        <f t="shared" si="3"/>
        <v>0</v>
      </c>
      <c r="L25" s="392">
        <f t="shared" si="4"/>
        <v>0</v>
      </c>
      <c r="N25" s="382">
        <v>5310</v>
      </c>
      <c r="O25" s="53">
        <v>300</v>
      </c>
      <c r="Q25" s="305"/>
      <c r="V25" s="451" t="s">
        <v>59</v>
      </c>
      <c r="W25" s="451"/>
      <c r="X25" s="441">
        <f>IF('3384'!K$84=1,'3384'!G25,0)</f>
        <v>0</v>
      </c>
      <c r="Y25" s="441"/>
      <c r="Z25" s="452">
        <v>1</v>
      </c>
      <c r="AA25" s="452"/>
      <c r="AB25" s="55">
        <f t="shared" si="0"/>
        <v>0</v>
      </c>
      <c r="AC25" s="56">
        <f t="shared" si="1"/>
        <v>0</v>
      </c>
      <c r="AD25" s="9"/>
    </row>
    <row r="26" spans="1:30" ht="20.25" customHeight="1" thickBot="1" x14ac:dyDescent="0.35">
      <c r="B26" s="60" t="s">
        <v>60</v>
      </c>
      <c r="C26" s="60"/>
      <c r="D26" s="61">
        <f t="shared" ref="D26:E26" si="5">SUM(D10:D25)</f>
        <v>0</v>
      </c>
      <c r="E26" s="61">
        <f t="shared" si="5"/>
        <v>0</v>
      </c>
      <c r="F26" s="61"/>
      <c r="G26" s="61">
        <f>SUM(G10:G25)</f>
        <v>0</v>
      </c>
      <c r="H26" s="62"/>
      <c r="I26" s="62"/>
      <c r="J26" s="63"/>
      <c r="K26" s="64">
        <f>SUM(K10:K25)</f>
        <v>0</v>
      </c>
      <c r="L26" s="393">
        <f>SUM(L10:L25)</f>
        <v>0</v>
      </c>
      <c r="N26" s="305"/>
      <c r="O26" s="65"/>
      <c r="P26" s="305"/>
      <c r="Q26" s="305"/>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485</v>
      </c>
      <c r="E27" s="29" t="s">
        <v>486</v>
      </c>
      <c r="F27" s="364"/>
      <c r="G27" s="68" t="s">
        <v>62</v>
      </c>
      <c r="H27" s="69"/>
      <c r="I27" s="70" t="s">
        <v>63</v>
      </c>
      <c r="J27" s="70" t="s">
        <v>64</v>
      </c>
      <c r="K27" s="71" t="s">
        <v>65</v>
      </c>
      <c r="N27" s="305"/>
      <c r="O27" s="65"/>
      <c r="P27" s="305"/>
      <c r="Q27" s="305"/>
      <c r="V27" s="457" t="s">
        <v>61</v>
      </c>
      <c r="W27" s="457"/>
      <c r="X27" s="458" t="s">
        <v>62</v>
      </c>
      <c r="Y27" s="458"/>
      <c r="Z27" s="72" t="s">
        <v>63</v>
      </c>
      <c r="AA27" s="73" t="s">
        <v>64</v>
      </c>
      <c r="AB27" s="74" t="s">
        <v>65</v>
      </c>
      <c r="AC27" s="9"/>
      <c r="AD27" s="9"/>
    </row>
    <row r="28" spans="1:30" ht="15.75" customHeight="1" x14ac:dyDescent="0.3">
      <c r="A28" s="1" t="s">
        <v>66</v>
      </c>
      <c r="B28" s="459" t="s">
        <v>67</v>
      </c>
      <c r="C28" s="460"/>
      <c r="D28" s="349">
        <v>0</v>
      </c>
      <c r="E28" s="349">
        <v>0</v>
      </c>
      <c r="F28" s="75">
        <v>0</v>
      </c>
      <c r="G28" s="47">
        <f t="shared" ref="G28:G36" si="6">IF($B$154&lt;8,D28*2,D28+E28)</f>
        <v>0</v>
      </c>
      <c r="H28" s="76"/>
      <c r="I28" s="77" t="s">
        <v>68</v>
      </c>
      <c r="J28" s="382">
        <v>251</v>
      </c>
      <c r="K28" s="78">
        <v>1047</v>
      </c>
      <c r="L28" s="392">
        <f>SUM(G28*K28)</f>
        <v>0</v>
      </c>
      <c r="N28" s="374">
        <v>5101</v>
      </c>
      <c r="O28" s="305">
        <v>251</v>
      </c>
      <c r="P28" s="79"/>
      <c r="Q28" s="80"/>
      <c r="V28" s="465" t="s">
        <v>67</v>
      </c>
      <c r="W28" s="465"/>
      <c r="X28" s="466"/>
      <c r="Y28" s="466"/>
      <c r="Z28" s="81" t="s">
        <v>68</v>
      </c>
      <c r="AA28" s="380">
        <v>251</v>
      </c>
      <c r="AB28" s="83">
        <f>+K28</f>
        <v>1047</v>
      </c>
      <c r="AC28" s="84">
        <f t="shared" ref="AC28:AC36" si="7">ROUND(X28*AB28,0)</f>
        <v>0</v>
      </c>
      <c r="AD28" s="9"/>
    </row>
    <row r="29" spans="1:30" x14ac:dyDescent="0.3">
      <c r="A29" s="1" t="s">
        <v>69</v>
      </c>
      <c r="B29" s="461"/>
      <c r="C29" s="462"/>
      <c r="D29" s="349">
        <v>0</v>
      </c>
      <c r="E29" s="349">
        <v>0</v>
      </c>
      <c r="F29" s="85">
        <v>0</v>
      </c>
      <c r="G29" s="47">
        <f t="shared" si="6"/>
        <v>0</v>
      </c>
      <c r="H29" s="76"/>
      <c r="I29" s="382" t="s">
        <v>68</v>
      </c>
      <c r="J29" s="382">
        <v>252</v>
      </c>
      <c r="K29" s="78">
        <v>3380</v>
      </c>
      <c r="L29" s="392">
        <f t="shared" ref="L29:L36" si="8">SUM(G29*K29)</f>
        <v>0</v>
      </c>
      <c r="N29" s="374">
        <v>5101</v>
      </c>
      <c r="O29" s="305">
        <v>252</v>
      </c>
      <c r="P29" s="79"/>
      <c r="Q29" s="80"/>
      <c r="V29" s="465"/>
      <c r="W29" s="465"/>
      <c r="X29" s="466"/>
      <c r="Y29" s="466"/>
      <c r="Z29" s="380" t="s">
        <v>68</v>
      </c>
      <c r="AA29" s="380">
        <v>252</v>
      </c>
      <c r="AB29" s="83">
        <f t="shared" ref="AB29:AB36" si="9">+K29</f>
        <v>3380</v>
      </c>
      <c r="AC29" s="84">
        <f t="shared" si="7"/>
        <v>0</v>
      </c>
      <c r="AD29" s="9"/>
    </row>
    <row r="30" spans="1:30" x14ac:dyDescent="0.3">
      <c r="A30" s="1" t="s">
        <v>70</v>
      </c>
      <c r="B30" s="461"/>
      <c r="C30" s="462"/>
      <c r="D30" s="349">
        <v>0</v>
      </c>
      <c r="E30" s="349">
        <v>0</v>
      </c>
      <c r="F30" s="85">
        <v>0</v>
      </c>
      <c r="G30" s="47">
        <f t="shared" si="6"/>
        <v>0</v>
      </c>
      <c r="H30" s="76"/>
      <c r="I30" s="382" t="s">
        <v>68</v>
      </c>
      <c r="J30" s="382">
        <v>253</v>
      </c>
      <c r="K30" s="78">
        <v>6896</v>
      </c>
      <c r="L30" s="392">
        <f t="shared" si="8"/>
        <v>0</v>
      </c>
      <c r="N30" s="374">
        <v>5101</v>
      </c>
      <c r="O30" s="305">
        <v>253</v>
      </c>
      <c r="P30" s="79"/>
      <c r="Q30" s="65"/>
      <c r="V30" s="465"/>
      <c r="W30" s="465"/>
      <c r="X30" s="466"/>
      <c r="Y30" s="466"/>
      <c r="Z30" s="380" t="s">
        <v>68</v>
      </c>
      <c r="AA30" s="380">
        <v>253</v>
      </c>
      <c r="AB30" s="83">
        <f t="shared" si="9"/>
        <v>6896</v>
      </c>
      <c r="AC30" s="84">
        <f t="shared" si="7"/>
        <v>0</v>
      </c>
      <c r="AD30" s="9"/>
    </row>
    <row r="31" spans="1:30" x14ac:dyDescent="0.3">
      <c r="A31" s="1" t="s">
        <v>71</v>
      </c>
      <c r="B31" s="461"/>
      <c r="C31" s="462"/>
      <c r="D31" s="349">
        <v>0</v>
      </c>
      <c r="E31" s="349">
        <v>0</v>
      </c>
      <c r="F31" s="85">
        <v>0</v>
      </c>
      <c r="G31" s="47">
        <f t="shared" si="6"/>
        <v>0</v>
      </c>
      <c r="H31" s="76"/>
      <c r="I31" s="86" t="s">
        <v>72</v>
      </c>
      <c r="J31" s="382">
        <v>251</v>
      </c>
      <c r="K31" s="78">
        <v>1173</v>
      </c>
      <c r="L31" s="392">
        <f t="shared" si="8"/>
        <v>0</v>
      </c>
      <c r="N31" s="374">
        <v>5102</v>
      </c>
      <c r="O31" s="305">
        <v>251</v>
      </c>
      <c r="P31" s="79"/>
      <c r="Q31" s="65"/>
      <c r="V31" s="465"/>
      <c r="W31" s="465"/>
      <c r="X31" s="466"/>
      <c r="Y31" s="466"/>
      <c r="Z31" s="87" t="s">
        <v>72</v>
      </c>
      <c r="AA31" s="380">
        <v>251</v>
      </c>
      <c r="AB31" s="83">
        <f t="shared" si="9"/>
        <v>1173</v>
      </c>
      <c r="AC31" s="84">
        <f t="shared" si="7"/>
        <v>0</v>
      </c>
      <c r="AD31" s="9"/>
    </row>
    <row r="32" spans="1:30" x14ac:dyDescent="0.3">
      <c r="A32" s="1" t="s">
        <v>73</v>
      </c>
      <c r="B32" s="461"/>
      <c r="C32" s="462"/>
      <c r="D32" s="349">
        <v>0</v>
      </c>
      <c r="E32" s="349">
        <v>0</v>
      </c>
      <c r="F32" s="85">
        <v>0</v>
      </c>
      <c r="G32" s="47">
        <f t="shared" si="6"/>
        <v>0</v>
      </c>
      <c r="H32" s="76"/>
      <c r="I32" s="86" t="s">
        <v>72</v>
      </c>
      <c r="J32" s="382">
        <v>252</v>
      </c>
      <c r="K32" s="78">
        <v>3506</v>
      </c>
      <c r="L32" s="392">
        <f t="shared" si="8"/>
        <v>0</v>
      </c>
      <c r="N32" s="374">
        <v>5102</v>
      </c>
      <c r="O32" s="305">
        <v>252</v>
      </c>
      <c r="P32" s="79"/>
      <c r="Q32" s="305"/>
      <c r="V32" s="465"/>
      <c r="W32" s="465"/>
      <c r="X32" s="466"/>
      <c r="Y32" s="466"/>
      <c r="Z32" s="87" t="s">
        <v>72</v>
      </c>
      <c r="AA32" s="380">
        <v>252</v>
      </c>
      <c r="AB32" s="83">
        <f t="shared" si="9"/>
        <v>3506</v>
      </c>
      <c r="AC32" s="84">
        <f t="shared" si="7"/>
        <v>0</v>
      </c>
      <c r="AD32" s="9"/>
    </row>
    <row r="33" spans="1:30" x14ac:dyDescent="0.3">
      <c r="A33" s="1" t="s">
        <v>74</v>
      </c>
      <c r="B33" s="461"/>
      <c r="C33" s="462"/>
      <c r="D33" s="349">
        <v>0</v>
      </c>
      <c r="E33" s="349">
        <v>0</v>
      </c>
      <c r="F33" s="85">
        <v>0</v>
      </c>
      <c r="G33" s="47">
        <f t="shared" si="6"/>
        <v>0</v>
      </c>
      <c r="H33" s="76"/>
      <c r="I33" s="86" t="s">
        <v>72</v>
      </c>
      <c r="J33" s="382">
        <v>253</v>
      </c>
      <c r="K33" s="78">
        <v>7023</v>
      </c>
      <c r="L33" s="392">
        <f t="shared" si="8"/>
        <v>0</v>
      </c>
      <c r="N33" s="374">
        <v>5102</v>
      </c>
      <c r="O33" s="305">
        <v>253</v>
      </c>
      <c r="P33" s="79"/>
      <c r="Q33" s="80"/>
      <c r="V33" s="465"/>
      <c r="W33" s="465"/>
      <c r="X33" s="466"/>
      <c r="Y33" s="466"/>
      <c r="Z33" s="87" t="s">
        <v>72</v>
      </c>
      <c r="AA33" s="380">
        <v>253</v>
      </c>
      <c r="AB33" s="83">
        <f t="shared" si="9"/>
        <v>7023</v>
      </c>
      <c r="AC33" s="84">
        <f t="shared" si="7"/>
        <v>0</v>
      </c>
      <c r="AD33" s="9"/>
    </row>
    <row r="34" spans="1:30" x14ac:dyDescent="0.3">
      <c r="A34" s="1" t="s">
        <v>75</v>
      </c>
      <c r="B34" s="461"/>
      <c r="C34" s="462"/>
      <c r="D34" s="349">
        <v>0</v>
      </c>
      <c r="E34" s="349">
        <v>0</v>
      </c>
      <c r="F34" s="85">
        <v>0</v>
      </c>
      <c r="G34" s="47">
        <f t="shared" si="6"/>
        <v>0</v>
      </c>
      <c r="H34" s="76"/>
      <c r="I34" s="86" t="s">
        <v>76</v>
      </c>
      <c r="J34" s="382">
        <v>251</v>
      </c>
      <c r="K34" s="78">
        <v>835</v>
      </c>
      <c r="L34" s="392">
        <f t="shared" si="8"/>
        <v>0</v>
      </c>
      <c r="N34" s="374">
        <v>5103</v>
      </c>
      <c r="O34" s="305">
        <v>251</v>
      </c>
      <c r="P34" s="79"/>
      <c r="Q34" s="80"/>
      <c r="V34" s="465"/>
      <c r="W34" s="465"/>
      <c r="X34" s="466"/>
      <c r="Y34" s="466"/>
      <c r="Z34" s="87" t="s">
        <v>76</v>
      </c>
      <c r="AA34" s="380">
        <v>251</v>
      </c>
      <c r="AB34" s="83">
        <f t="shared" si="9"/>
        <v>835</v>
      </c>
      <c r="AC34" s="84">
        <f t="shared" si="7"/>
        <v>0</v>
      </c>
      <c r="AD34" s="9"/>
    </row>
    <row r="35" spans="1:30" x14ac:dyDescent="0.3">
      <c r="A35" s="1" t="s">
        <v>77</v>
      </c>
      <c r="B35" s="461"/>
      <c r="C35" s="462"/>
      <c r="D35" s="349">
        <v>0</v>
      </c>
      <c r="E35" s="349">
        <v>0</v>
      </c>
      <c r="F35" s="85">
        <v>0</v>
      </c>
      <c r="G35" s="47">
        <f t="shared" si="6"/>
        <v>0</v>
      </c>
      <c r="H35" s="76"/>
      <c r="I35" s="86" t="s">
        <v>76</v>
      </c>
      <c r="J35" s="382">
        <v>252</v>
      </c>
      <c r="K35" s="78">
        <v>3168</v>
      </c>
      <c r="L35" s="392">
        <f t="shared" si="8"/>
        <v>0</v>
      </c>
      <c r="N35" s="374">
        <v>5103</v>
      </c>
      <c r="O35" s="305">
        <v>252</v>
      </c>
      <c r="P35" s="79"/>
      <c r="Q35" s="88"/>
      <c r="V35" s="465"/>
      <c r="W35" s="465"/>
      <c r="X35" s="466"/>
      <c r="Y35" s="466"/>
      <c r="Z35" s="87" t="s">
        <v>76</v>
      </c>
      <c r="AA35" s="380">
        <v>252</v>
      </c>
      <c r="AB35" s="83">
        <f t="shared" si="9"/>
        <v>3168</v>
      </c>
      <c r="AC35" s="84">
        <f t="shared" si="7"/>
        <v>0</v>
      </c>
      <c r="AD35" s="9"/>
    </row>
    <row r="36" spans="1:30" ht="16.2" thickBot="1" x14ac:dyDescent="0.35">
      <c r="A36" s="1" t="s">
        <v>78</v>
      </c>
      <c r="B36" s="463"/>
      <c r="C36" s="464"/>
      <c r="D36" s="349">
        <v>0</v>
      </c>
      <c r="E36" s="349">
        <v>0</v>
      </c>
      <c r="F36" s="85">
        <v>0</v>
      </c>
      <c r="G36" s="47">
        <f t="shared" si="6"/>
        <v>0</v>
      </c>
      <c r="H36" s="76"/>
      <c r="I36" s="86" t="s">
        <v>76</v>
      </c>
      <c r="J36" s="382">
        <v>253</v>
      </c>
      <c r="K36" s="78">
        <v>6685</v>
      </c>
      <c r="L36" s="392">
        <f t="shared" si="8"/>
        <v>0</v>
      </c>
      <c r="N36" s="374">
        <v>5103</v>
      </c>
      <c r="O36" s="305">
        <v>253</v>
      </c>
      <c r="P36" s="79"/>
      <c r="Q36" s="89"/>
      <c r="V36" s="465"/>
      <c r="W36" s="465"/>
      <c r="X36" s="473"/>
      <c r="Y36" s="473"/>
      <c r="Z36" s="87" t="s">
        <v>76</v>
      </c>
      <c r="AA36" s="380">
        <v>253</v>
      </c>
      <c r="AB36" s="83">
        <f t="shared" si="9"/>
        <v>6685</v>
      </c>
      <c r="AC36" s="90">
        <f t="shared" si="7"/>
        <v>0</v>
      </c>
      <c r="AD36" s="9"/>
    </row>
    <row r="37" spans="1:30" ht="18.75" customHeight="1" x14ac:dyDescent="0.3">
      <c r="B37" s="349" t="s">
        <v>79</v>
      </c>
      <c r="C37" s="349"/>
      <c r="D37" s="61">
        <f t="shared" ref="D37:E37" si="10">SUM(D28:D36)</f>
        <v>0</v>
      </c>
      <c r="E37" s="61">
        <f t="shared" si="10"/>
        <v>0</v>
      </c>
      <c r="F37" s="61"/>
      <c r="G37" s="61">
        <f>SUM(G28:G36)</f>
        <v>0</v>
      </c>
      <c r="H37" s="62"/>
      <c r="I37" s="349" t="s">
        <v>80</v>
      </c>
      <c r="J37" s="349"/>
      <c r="K37" s="349"/>
      <c r="L37" s="392">
        <f>SUM(L28:L36)</f>
        <v>0</v>
      </c>
      <c r="N37" s="305"/>
      <c r="O37" s="65"/>
      <c r="P37" s="305"/>
      <c r="Q37" s="305"/>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94"/>
      <c r="M38" s="65"/>
      <c r="N38" s="305"/>
      <c r="O38" s="65"/>
      <c r="P38" s="305"/>
      <c r="Q38" s="305"/>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349" t="s">
        <v>83</v>
      </c>
      <c r="J39" s="349"/>
      <c r="K39" s="349"/>
      <c r="L39" s="387"/>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181379.8</v>
      </c>
      <c r="H40" s="97"/>
      <c r="I40" s="97"/>
      <c r="J40" s="97"/>
      <c r="K40" s="51">
        <f>ROUND(+G39/G40,0)</f>
        <v>191</v>
      </c>
      <c r="L40" s="392">
        <f>SUM(K40*$G$26)</f>
        <v>0</v>
      </c>
      <c r="N40" s="98"/>
      <c r="O40" s="98"/>
      <c r="P40" s="98"/>
      <c r="Q40" s="98"/>
      <c r="V40" s="471" t="s">
        <v>84</v>
      </c>
      <c r="W40" s="471"/>
      <c r="X40" s="472">
        <f>+G40</f>
        <v>181379.8</v>
      </c>
      <c r="Y40" s="472"/>
      <c r="Z40" s="472"/>
      <c r="AA40" s="472"/>
      <c r="AB40" s="56">
        <f>ROUND(X39/X40,0)</f>
        <v>191</v>
      </c>
      <c r="AC40" s="56">
        <f>ROUND(AB40*$X$26,0)</f>
        <v>0</v>
      </c>
      <c r="AD40" s="9"/>
    </row>
    <row r="41" spans="1:30" ht="15.75" customHeight="1" x14ac:dyDescent="0.3">
      <c r="B41" s="99" t="s">
        <v>85</v>
      </c>
      <c r="C41" s="99"/>
      <c r="D41" s="99"/>
      <c r="E41" s="99"/>
      <c r="F41" s="99"/>
      <c r="G41" s="99"/>
      <c r="H41" s="99"/>
      <c r="I41" s="99"/>
      <c r="J41" s="99"/>
      <c r="K41" s="99"/>
      <c r="L41" s="395"/>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94"/>
      <c r="M42" s="98"/>
      <c r="O42" s="1"/>
      <c r="V42" s="467" t="s">
        <v>86</v>
      </c>
      <c r="W42" s="467"/>
      <c r="X42" s="467"/>
      <c r="Y42" s="467"/>
      <c r="Z42" s="467"/>
      <c r="AA42" s="467"/>
      <c r="AB42" s="467"/>
      <c r="AC42" s="467"/>
      <c r="AD42" s="378"/>
    </row>
    <row r="43" spans="1:30" x14ac:dyDescent="0.3">
      <c r="B43" s="102" t="s">
        <v>87</v>
      </c>
      <c r="C43" s="102"/>
      <c r="D43" s="102"/>
      <c r="E43" s="102"/>
      <c r="F43" s="102"/>
      <c r="G43" s="102"/>
      <c r="H43" s="102"/>
      <c r="I43" s="102"/>
      <c r="J43" s="102"/>
      <c r="K43" s="102"/>
      <c r="L43" s="396"/>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97">
        <f>SUM(L26,L37,L40)</f>
        <v>0</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94"/>
      <c r="M45" s="106"/>
      <c r="O45" s="1"/>
      <c r="V45" s="467" t="s">
        <v>89</v>
      </c>
      <c r="W45" s="467"/>
      <c r="X45" s="467"/>
      <c r="Y45" s="467"/>
      <c r="Z45" s="467"/>
      <c r="AA45" s="467"/>
      <c r="AB45" s="467"/>
      <c r="AC45" s="467"/>
      <c r="AD45" s="375"/>
    </row>
    <row r="46" spans="1:30" ht="18.75" customHeight="1" x14ac:dyDescent="0.3">
      <c r="B46" s="1"/>
      <c r="C46" s="108" t="s">
        <v>90</v>
      </c>
      <c r="D46" s="108"/>
      <c r="E46" s="108"/>
      <c r="F46" s="108"/>
      <c r="G46" s="108" t="s">
        <v>91</v>
      </c>
      <c r="H46" s="109"/>
      <c r="I46" s="110" t="s">
        <v>92</v>
      </c>
      <c r="J46" s="111"/>
      <c r="K46" s="111"/>
      <c r="L46" s="398"/>
      <c r="M46" s="112"/>
      <c r="O46" s="1"/>
      <c r="V46" s="9"/>
      <c r="W46" s="377" t="s">
        <v>90</v>
      </c>
      <c r="X46" s="483" t="s">
        <v>93</v>
      </c>
      <c r="Y46" s="483"/>
      <c r="Z46" s="484" t="s">
        <v>92</v>
      </c>
      <c r="AA46" s="484"/>
      <c r="AB46" s="484"/>
      <c r="AC46" s="484"/>
      <c r="AD46" s="115"/>
    </row>
    <row r="47" spans="1:30" ht="18.75" customHeight="1" x14ac:dyDescent="0.3">
      <c r="B47" s="98" t="s">
        <v>94</v>
      </c>
      <c r="C47" s="116">
        <f>K10+K11+K16+K19+K22</f>
        <v>0</v>
      </c>
      <c r="D47" s="116"/>
      <c r="E47" s="116"/>
      <c r="F47" s="116"/>
      <c r="G47" s="117">
        <f>K7</f>
        <v>1.0289999999999999</v>
      </c>
      <c r="H47" s="117"/>
      <c r="I47" s="118">
        <v>1325.01</v>
      </c>
      <c r="J47" s="119" t="s">
        <v>95</v>
      </c>
      <c r="K47" s="120">
        <f>ROUND(C47*G47*I47,0)</f>
        <v>0</v>
      </c>
      <c r="L47" s="399"/>
      <c r="O47" s="1"/>
      <c r="V47" s="378" t="s">
        <v>94</v>
      </c>
      <c r="W47" s="121">
        <f>AB10+AB11+AB16+AB19+AB22</f>
        <v>0</v>
      </c>
      <c r="X47" s="475">
        <f>AB7</f>
        <v>1.0289999999999999</v>
      </c>
      <c r="Y47" s="475"/>
      <c r="Z47" s="122">
        <f>+I47</f>
        <v>1325.01</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903.8</v>
      </c>
      <c r="J48" s="119" t="s">
        <v>95</v>
      </c>
      <c r="K48" s="120">
        <f>ROUND(C48*G48*I48,0)</f>
        <v>0</v>
      </c>
      <c r="L48" s="400"/>
      <c r="O48" s="1"/>
      <c r="V48" s="127" t="s">
        <v>72</v>
      </c>
      <c r="W48" s="121">
        <f>AB12+AB13+AB17+AB20+AB23</f>
        <v>0</v>
      </c>
      <c r="X48" s="475">
        <f>AB7</f>
        <v>1.0289999999999999</v>
      </c>
      <c r="Y48" s="475"/>
      <c r="Z48" s="122">
        <f>+I48</f>
        <v>903.8</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905.98</v>
      </c>
      <c r="J49" s="119" t="s">
        <v>95</v>
      </c>
      <c r="K49" s="120">
        <f>ROUND(C49*G49*I49,0)</f>
        <v>0</v>
      </c>
      <c r="L49" s="400"/>
      <c r="M49" s="103"/>
      <c r="N49" s="131"/>
      <c r="O49" s="132"/>
      <c r="P49" s="65"/>
      <c r="Q49" s="133"/>
      <c r="V49" s="134" t="s">
        <v>76</v>
      </c>
      <c r="W49" s="135">
        <f>AB14+AB15+AB18+AB21+AB24+AB25</f>
        <v>0</v>
      </c>
      <c r="X49" s="475">
        <f>AB7</f>
        <v>1.0289999999999999</v>
      </c>
      <c r="Y49" s="475"/>
      <c r="Z49" s="122">
        <f>+I49</f>
        <v>905.98</v>
      </c>
      <c r="AA49" s="123" t="s">
        <v>95</v>
      </c>
      <c r="AB49" s="124">
        <f>ROUND(W49*X49*Z49,0)</f>
        <v>0</v>
      </c>
      <c r="AC49" s="128"/>
      <c r="AD49" s="104"/>
    </row>
    <row r="50" spans="2:30" ht="24" customHeight="1" thickBot="1" x14ac:dyDescent="0.35">
      <c r="B50" s="136" t="s">
        <v>96</v>
      </c>
      <c r="C50" s="137">
        <f>SUM(C47:C49)</f>
        <v>0</v>
      </c>
      <c r="D50" s="138"/>
      <c r="E50" s="139"/>
      <c r="F50" s="139"/>
      <c r="G50" s="140" t="s">
        <v>97</v>
      </c>
      <c r="H50" s="140"/>
      <c r="I50" s="140"/>
      <c r="J50" s="140"/>
      <c r="K50" s="140"/>
      <c r="L50" s="392">
        <f>IF(B2=75,0,K49+K48+K47)</f>
        <v>0</v>
      </c>
      <c r="N50" s="3"/>
      <c r="O50" s="1"/>
      <c r="V50" s="376"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401"/>
      <c r="M51" s="131"/>
      <c r="N51" s="65"/>
      <c r="O51" s="1"/>
      <c r="V51" s="478" t="s">
        <v>98</v>
      </c>
      <c r="W51" s="478"/>
      <c r="X51" s="478"/>
      <c r="Y51" s="478"/>
      <c r="Z51" s="478"/>
      <c r="AA51" s="478"/>
      <c r="AB51" s="478"/>
      <c r="AC51" s="478"/>
      <c r="AD51" s="145"/>
    </row>
    <row r="52" spans="2:30" ht="27.75" customHeight="1" x14ac:dyDescent="0.3">
      <c r="B52" s="349" t="s">
        <v>99</v>
      </c>
      <c r="C52" s="349"/>
      <c r="D52" s="349"/>
      <c r="E52" s="349"/>
      <c r="F52" s="349"/>
      <c r="G52" s="349"/>
      <c r="H52" s="349"/>
      <c r="I52" s="349"/>
      <c r="J52" s="349"/>
      <c r="K52" s="349"/>
      <c r="L52" s="387"/>
      <c r="O52" s="1"/>
      <c r="V52" s="479" t="s">
        <v>99</v>
      </c>
      <c r="W52" s="479"/>
      <c r="X52" s="479"/>
      <c r="Y52" s="479"/>
      <c r="Z52" s="479"/>
      <c r="AA52" s="479"/>
      <c r="AB52" s="479"/>
      <c r="AC52" s="479"/>
      <c r="AD52" s="9"/>
    </row>
    <row r="53" spans="2:30" x14ac:dyDescent="0.3">
      <c r="B53" s="349" t="s">
        <v>100</v>
      </c>
      <c r="C53" s="349"/>
      <c r="D53" s="349"/>
      <c r="E53" s="349"/>
      <c r="F53" s="349"/>
      <c r="G53" s="146">
        <f>K26</f>
        <v>0</v>
      </c>
      <c r="H53" s="57" t="s">
        <v>101</v>
      </c>
      <c r="I53" s="57"/>
      <c r="J53" s="147">
        <v>198050.23</v>
      </c>
      <c r="K53" s="147"/>
      <c r="L53" s="402"/>
      <c r="N53" s="3"/>
      <c r="O53" s="1"/>
      <c r="V53" s="485" t="s">
        <v>100</v>
      </c>
      <c r="W53" s="485"/>
      <c r="X53" s="148">
        <f>AB26</f>
        <v>0</v>
      </c>
      <c r="Y53" s="486" t="s">
        <v>101</v>
      </c>
      <c r="Z53" s="486"/>
      <c r="AA53" s="487">
        <f>+J53</f>
        <v>198050.23</v>
      </c>
      <c r="AB53" s="487"/>
      <c r="AC53" s="487"/>
      <c r="AD53" s="9"/>
    </row>
    <row r="54" spans="2:30" x14ac:dyDescent="0.3">
      <c r="B54" s="349" t="s">
        <v>102</v>
      </c>
      <c r="C54" s="349"/>
      <c r="D54" s="349"/>
      <c r="E54" s="349"/>
      <c r="F54" s="349"/>
      <c r="G54" s="349"/>
      <c r="H54" s="349"/>
      <c r="I54" s="349"/>
      <c r="J54" s="349"/>
      <c r="K54" s="149">
        <f>ROUND(G53/J53,6)</f>
        <v>0</v>
      </c>
      <c r="L54" s="387"/>
      <c r="N54" s="65"/>
      <c r="O54" s="1"/>
      <c r="V54" s="485" t="s">
        <v>102</v>
      </c>
      <c r="W54" s="485"/>
      <c r="X54" s="485"/>
      <c r="Y54" s="485"/>
      <c r="Z54" s="485"/>
      <c r="AA54" s="485"/>
      <c r="AB54" s="488">
        <f>ROUND(X53/AA53,6)</f>
        <v>0</v>
      </c>
      <c r="AC54" s="488"/>
      <c r="AD54" s="9"/>
    </row>
    <row r="55" spans="2:30" ht="24" customHeight="1" x14ac:dyDescent="0.3">
      <c r="B55" s="349" t="s">
        <v>103</v>
      </c>
      <c r="C55" s="349"/>
      <c r="D55" s="349"/>
      <c r="E55" s="349"/>
      <c r="F55" s="349"/>
      <c r="G55" s="349"/>
      <c r="H55" s="349"/>
      <c r="I55" s="349"/>
      <c r="J55" s="349"/>
      <c r="K55" s="349"/>
      <c r="L55" s="387"/>
      <c r="O55" s="1"/>
      <c r="V55" s="479" t="s">
        <v>103</v>
      </c>
      <c r="W55" s="479"/>
      <c r="X55" s="479"/>
      <c r="Y55" s="479"/>
      <c r="Z55" s="479"/>
      <c r="AA55" s="479"/>
      <c r="AB55" s="479"/>
      <c r="AC55" s="479"/>
      <c r="AD55" s="9"/>
    </row>
    <row r="56" spans="2:30" x14ac:dyDescent="0.3">
      <c r="B56" s="349" t="s">
        <v>104</v>
      </c>
      <c r="C56" s="349"/>
      <c r="D56" s="349"/>
      <c r="E56" s="349"/>
      <c r="F56" s="349"/>
      <c r="G56" s="150">
        <f>G26</f>
        <v>0</v>
      </c>
      <c r="H56" s="57" t="s">
        <v>105</v>
      </c>
      <c r="I56" s="57"/>
      <c r="J56" s="147">
        <f>+G40</f>
        <v>181379.8</v>
      </c>
      <c r="K56" s="147"/>
      <c r="L56" s="402"/>
      <c r="O56" s="1"/>
      <c r="V56" s="485" t="s">
        <v>104</v>
      </c>
      <c r="W56" s="485"/>
      <c r="X56" s="151">
        <f>X26</f>
        <v>0</v>
      </c>
      <c r="Y56" s="486" t="s">
        <v>105</v>
      </c>
      <c r="Z56" s="486"/>
      <c r="AA56" s="487">
        <f>+J56</f>
        <v>181379.8</v>
      </c>
      <c r="AB56" s="487"/>
      <c r="AC56" s="487"/>
      <c r="AD56" s="9"/>
    </row>
    <row r="57" spans="2:30" x14ac:dyDescent="0.3">
      <c r="B57" s="349" t="s">
        <v>106</v>
      </c>
      <c r="C57" s="349"/>
      <c r="D57" s="349"/>
      <c r="E57" s="349"/>
      <c r="F57" s="349"/>
      <c r="G57" s="349"/>
      <c r="H57" s="349"/>
      <c r="I57" s="349"/>
      <c r="J57" s="349"/>
      <c r="K57" s="149">
        <f>ROUND(G56/J56,6)</f>
        <v>0</v>
      </c>
      <c r="L57" s="387"/>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400"/>
      <c r="N58" s="20"/>
      <c r="O58" s="20"/>
      <c r="V58" s="457" t="s">
        <v>108</v>
      </c>
      <c r="W58" s="457"/>
      <c r="X58" s="457"/>
      <c r="Y58" s="489">
        <f>X65+X64+X62+X61+X60</f>
        <v>4230917</v>
      </c>
      <c r="Z58" s="489"/>
      <c r="AA58" s="379" t="s">
        <v>109</v>
      </c>
      <c r="AB58" s="154">
        <f>AB54</f>
        <v>0</v>
      </c>
      <c r="AC58" s="56">
        <f>ROUND(Y58*AB58,0)</f>
        <v>0</v>
      </c>
      <c r="AD58" s="9"/>
    </row>
    <row r="59" spans="2:30" x14ac:dyDescent="0.3">
      <c r="B59" s="60" t="s">
        <v>108</v>
      </c>
      <c r="C59" s="60"/>
      <c r="D59" s="60"/>
      <c r="E59" s="60"/>
      <c r="F59" s="60"/>
      <c r="G59" s="60"/>
      <c r="H59" s="155" t="s">
        <v>20</v>
      </c>
      <c r="I59" s="120">
        <v>4230917</v>
      </c>
      <c r="J59" s="156" t="s">
        <v>109</v>
      </c>
      <c r="K59" s="157">
        <f>K54</f>
        <v>0</v>
      </c>
      <c r="L59" s="392">
        <f>SUM(I59*K59)</f>
        <v>0</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400"/>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400"/>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400"/>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400"/>
      <c r="O63" s="1"/>
      <c r="P63" s="156"/>
      <c r="Q63" s="156"/>
      <c r="V63" s="490" t="s">
        <v>114</v>
      </c>
      <c r="W63" s="490"/>
      <c r="X63" s="490"/>
      <c r="Y63" s="490"/>
      <c r="Z63" s="490"/>
      <c r="AA63" s="490"/>
      <c r="AB63" s="490"/>
      <c r="AC63" s="490"/>
      <c r="AD63" s="375"/>
    </row>
    <row r="64" spans="2:30" ht="13.5" customHeight="1" x14ac:dyDescent="0.3">
      <c r="B64" s="60" t="s">
        <v>114</v>
      </c>
      <c r="C64" s="60"/>
      <c r="D64" s="60"/>
      <c r="E64" s="60"/>
      <c r="F64" s="60"/>
      <c r="G64" s="60"/>
      <c r="H64" s="60"/>
      <c r="I64" s="60"/>
      <c r="J64" s="60"/>
      <c r="K64" s="60"/>
      <c r="L64" s="400"/>
      <c r="M64" s="106"/>
      <c r="N64" s="20"/>
      <c r="O64" s="1"/>
      <c r="V64" s="491" t="s">
        <v>115</v>
      </c>
      <c r="W64" s="491"/>
      <c r="X64" s="492">
        <f>+G65</f>
        <v>4230917</v>
      </c>
      <c r="Y64" s="492"/>
      <c r="Z64" s="492"/>
      <c r="AA64" s="492"/>
      <c r="AB64" s="492"/>
      <c r="AC64" s="492"/>
      <c r="AD64" s="9"/>
    </row>
    <row r="65" spans="1:30" ht="12.75" customHeight="1" x14ac:dyDescent="0.3">
      <c r="B65" s="158" t="s">
        <v>115</v>
      </c>
      <c r="C65" s="60"/>
      <c r="D65" s="60"/>
      <c r="E65" s="60"/>
      <c r="F65" s="60"/>
      <c r="G65" s="159">
        <f>+I59</f>
        <v>4230917</v>
      </c>
      <c r="H65" s="159"/>
      <c r="I65" s="159"/>
      <c r="J65" s="159"/>
      <c r="K65" s="159"/>
      <c r="L65" s="400"/>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400"/>
      <c r="M66" s="20"/>
      <c r="N66" s="3"/>
      <c r="O66" s="160"/>
      <c r="P66" s="160"/>
      <c r="Q66" s="160"/>
      <c r="V66" s="479" t="s">
        <v>117</v>
      </c>
      <c r="W66" s="479"/>
      <c r="X66" s="479"/>
      <c r="Y66" s="489">
        <f>+I67</f>
        <v>103698709</v>
      </c>
      <c r="Z66" s="489"/>
      <c r="AA66" s="379" t="s">
        <v>109</v>
      </c>
      <c r="AB66" s="154">
        <f>AB54</f>
        <v>0</v>
      </c>
      <c r="AC66" s="56">
        <f>ROUND(Y66*AB66,0)</f>
        <v>0</v>
      </c>
      <c r="AD66" s="9"/>
    </row>
    <row r="67" spans="1:30" ht="20.25" customHeight="1" x14ac:dyDescent="0.3">
      <c r="B67" s="349" t="s">
        <v>117</v>
      </c>
      <c r="C67" s="349"/>
      <c r="D67" s="349"/>
      <c r="E67" s="349"/>
      <c r="F67" s="349"/>
      <c r="H67" s="155" t="s">
        <v>22</v>
      </c>
      <c r="I67" s="120">
        <v>103698709</v>
      </c>
      <c r="J67" s="156" t="s">
        <v>109</v>
      </c>
      <c r="K67" s="157">
        <f>K54</f>
        <v>0</v>
      </c>
      <c r="L67" s="392">
        <f>SUM(I67*K67)</f>
        <v>0</v>
      </c>
      <c r="O67" s="1"/>
      <c r="V67" s="479" t="s">
        <v>118</v>
      </c>
      <c r="W67" s="479"/>
      <c r="X67" s="479"/>
      <c r="Y67" s="479"/>
      <c r="Z67" s="479"/>
      <c r="AA67" s="479"/>
      <c r="AB67" s="479"/>
      <c r="AC67" s="479"/>
      <c r="AD67" s="9"/>
    </row>
    <row r="68" spans="1:30" ht="20.25" customHeight="1" x14ac:dyDescent="0.3">
      <c r="B68" s="349" t="s">
        <v>118</v>
      </c>
      <c r="C68" s="349"/>
      <c r="D68" s="349"/>
      <c r="E68" s="349"/>
      <c r="F68" s="349"/>
      <c r="H68" s="349"/>
      <c r="I68" s="349"/>
      <c r="J68" s="382"/>
      <c r="K68" s="349"/>
      <c r="L68" s="387"/>
      <c r="O68" s="1"/>
      <c r="V68" s="495" t="s">
        <v>119</v>
      </c>
      <c r="W68" s="495"/>
      <c r="X68" s="495"/>
      <c r="Y68" s="489">
        <f>+I69</f>
        <v>0</v>
      </c>
      <c r="Z68" s="489"/>
      <c r="AA68" s="379" t="s">
        <v>109</v>
      </c>
      <c r="AB68" s="154">
        <f>AB57</f>
        <v>0</v>
      </c>
      <c r="AC68" s="56">
        <f>ROUND(Y68*AB68,0)</f>
        <v>0</v>
      </c>
      <c r="AD68" s="9"/>
    </row>
    <row r="69" spans="1:30" ht="15" customHeight="1" x14ac:dyDescent="0.3">
      <c r="B69" s="161" t="s">
        <v>119</v>
      </c>
      <c r="C69" s="349"/>
      <c r="D69" s="349"/>
      <c r="E69" s="349"/>
      <c r="F69" s="349"/>
      <c r="H69" s="155" t="s">
        <v>21</v>
      </c>
      <c r="I69" s="120">
        <v>0</v>
      </c>
      <c r="J69" s="156" t="s">
        <v>109</v>
      </c>
      <c r="K69" s="157">
        <f>K57</f>
        <v>0</v>
      </c>
      <c r="L69" s="392">
        <f t="shared" ref="L69:L72" si="11">SUM(I69*K69)</f>
        <v>0</v>
      </c>
      <c r="O69" s="1"/>
      <c r="V69" s="479" t="s">
        <v>120</v>
      </c>
      <c r="W69" s="479"/>
      <c r="X69" s="479"/>
      <c r="Y69" s="496">
        <f>+I70</f>
        <v>0</v>
      </c>
      <c r="Z69" s="496"/>
      <c r="AA69" s="379" t="s">
        <v>109</v>
      </c>
      <c r="AB69" s="154">
        <f>AB54</f>
        <v>0</v>
      </c>
      <c r="AC69" s="56">
        <f>ROUND(Y69*AB69,0)</f>
        <v>0</v>
      </c>
      <c r="AD69" s="9"/>
    </row>
    <row r="70" spans="1:30" ht="20.25" customHeight="1" x14ac:dyDescent="0.3">
      <c r="B70" s="349" t="s">
        <v>120</v>
      </c>
      <c r="C70" s="349"/>
      <c r="D70" s="349"/>
      <c r="E70" s="349"/>
      <c r="F70" s="349"/>
      <c r="H70" s="155" t="s">
        <v>20</v>
      </c>
      <c r="I70" s="120">
        <v>0</v>
      </c>
      <c r="J70" s="156" t="s">
        <v>109</v>
      </c>
      <c r="K70" s="157">
        <f>K54</f>
        <v>0</v>
      </c>
      <c r="L70" s="392">
        <f t="shared" si="11"/>
        <v>0</v>
      </c>
      <c r="O70" s="1"/>
      <c r="V70" s="479" t="s">
        <v>121</v>
      </c>
      <c r="W70" s="479"/>
      <c r="X70" s="479"/>
      <c r="Y70" s="493">
        <f>+I71</f>
        <v>1865769</v>
      </c>
      <c r="Z70" s="493"/>
      <c r="AA70" s="379" t="s">
        <v>109</v>
      </c>
      <c r="AB70" s="154">
        <f>AB54</f>
        <v>0</v>
      </c>
      <c r="AC70" s="56">
        <f>ROUND(Y70*AB70,0)</f>
        <v>0</v>
      </c>
      <c r="AD70" s="9"/>
    </row>
    <row r="71" spans="1:30" ht="20.25" customHeight="1" x14ac:dyDescent="0.3">
      <c r="B71" s="349" t="s">
        <v>121</v>
      </c>
      <c r="C71" s="349"/>
      <c r="D71" s="349"/>
      <c r="E71" s="349"/>
      <c r="F71" s="349"/>
      <c r="H71" s="155" t="s">
        <v>20</v>
      </c>
      <c r="I71" s="120">
        <v>1865769</v>
      </c>
      <c r="J71" s="156" t="s">
        <v>109</v>
      </c>
      <c r="K71" s="157">
        <f>K54</f>
        <v>0</v>
      </c>
      <c r="L71" s="392">
        <f t="shared" si="11"/>
        <v>0</v>
      </c>
      <c r="O71" s="1"/>
      <c r="V71" s="479" t="s">
        <v>122</v>
      </c>
      <c r="W71" s="479"/>
      <c r="X71" s="479"/>
      <c r="Y71" s="493">
        <f>+I72</f>
        <v>13963927</v>
      </c>
      <c r="Z71" s="493"/>
      <c r="AA71" s="379" t="s">
        <v>109</v>
      </c>
      <c r="AB71" s="154">
        <f>AB57</f>
        <v>0</v>
      </c>
      <c r="AC71" s="56">
        <f>ROUND(Y71*AB71,0)</f>
        <v>0</v>
      </c>
      <c r="AD71" s="9"/>
    </row>
    <row r="72" spans="1:30" ht="21" customHeight="1" x14ac:dyDescent="0.35">
      <c r="B72" s="349" t="s">
        <v>122</v>
      </c>
      <c r="C72" s="349"/>
      <c r="D72" s="349"/>
      <c r="E72" s="349"/>
      <c r="F72" s="349"/>
      <c r="H72" s="155" t="s">
        <v>21</v>
      </c>
      <c r="I72" s="120">
        <v>13963927</v>
      </c>
      <c r="J72" s="156" t="s">
        <v>109</v>
      </c>
      <c r="K72" s="157">
        <f>K57</f>
        <v>0</v>
      </c>
      <c r="L72" s="392">
        <f t="shared" si="11"/>
        <v>0</v>
      </c>
      <c r="O72" s="1"/>
      <c r="V72" s="451" t="s">
        <v>123</v>
      </c>
      <c r="W72" s="451"/>
      <c r="X72" s="451"/>
      <c r="Y72" s="451"/>
      <c r="Z72" s="451"/>
      <c r="AA72" s="451"/>
      <c r="AB72" s="451"/>
      <c r="AC72" s="59"/>
      <c r="AD72" s="9"/>
    </row>
    <row r="73" spans="1:30" ht="17.25" customHeight="1" x14ac:dyDescent="0.35">
      <c r="B73" s="349" t="s">
        <v>123</v>
      </c>
      <c r="C73" s="349"/>
      <c r="D73" s="349"/>
      <c r="E73" s="349"/>
      <c r="F73" s="349"/>
      <c r="H73" s="349"/>
      <c r="I73" s="349"/>
      <c r="J73" s="382"/>
      <c r="K73" s="349"/>
      <c r="L73" s="403"/>
      <c r="O73" s="1"/>
      <c r="V73" s="479" t="s">
        <v>124</v>
      </c>
      <c r="W73" s="479"/>
      <c r="X73" s="479"/>
      <c r="Y73" s="479"/>
      <c r="Z73" s="479"/>
      <c r="AA73" s="479"/>
      <c r="AB73" s="479"/>
      <c r="AC73" s="479"/>
      <c r="AD73" s="9"/>
    </row>
    <row r="74" spans="1:30" ht="31.2" x14ac:dyDescent="0.3">
      <c r="B74" s="349" t="s">
        <v>124</v>
      </c>
      <c r="C74" s="349"/>
      <c r="D74" s="364" t="s">
        <v>125</v>
      </c>
      <c r="E74" s="364" t="s">
        <v>126</v>
      </c>
      <c r="F74" s="364"/>
      <c r="H74" s="155" t="s">
        <v>23</v>
      </c>
      <c r="I74" s="18"/>
      <c r="J74" s="155"/>
      <c r="K74" s="18"/>
      <c r="L74" s="399"/>
      <c r="O74" s="1"/>
      <c r="V74" s="494" t="s">
        <v>127</v>
      </c>
      <c r="W74" s="494"/>
      <c r="X74" s="162" t="s">
        <v>128</v>
      </c>
      <c r="Y74" s="163"/>
      <c r="Z74" s="164">
        <f>+I75</f>
        <v>0</v>
      </c>
      <c r="AA74" s="381" t="s">
        <v>129</v>
      </c>
      <c r="AB74" s="166">
        <f>+K75</f>
        <v>361</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361</v>
      </c>
      <c r="L75" s="392">
        <f t="shared" ref="L75:L78" si="12">SUM(I75*K75)</f>
        <v>0</v>
      </c>
      <c r="N75" s="1">
        <v>7802</v>
      </c>
      <c r="O75" s="1">
        <v>0</v>
      </c>
      <c r="V75" s="494" t="s">
        <v>127</v>
      </c>
      <c r="W75" s="494"/>
      <c r="X75" s="162" t="s">
        <v>131</v>
      </c>
      <c r="Y75" s="174"/>
      <c r="Z75" s="175">
        <f>+I76</f>
        <v>0</v>
      </c>
      <c r="AA75" s="381" t="s">
        <v>129</v>
      </c>
      <c r="AB75" s="176">
        <f>+K76</f>
        <v>1357</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1357</v>
      </c>
      <c r="L76" s="392">
        <f t="shared" si="12"/>
        <v>0</v>
      </c>
      <c r="N76" s="1">
        <v>7802</v>
      </c>
      <c r="O76" s="1">
        <v>110</v>
      </c>
      <c r="V76" s="479" t="str">
        <f>+B77</f>
        <v>14.  Digital Classrooms Allocation (UFTE share)</v>
      </c>
      <c r="W76" s="479"/>
      <c r="X76" s="479"/>
      <c r="Y76" s="489">
        <f>+I77</f>
        <v>1716988</v>
      </c>
      <c r="Z76" s="489"/>
      <c r="AA76" s="381" t="s">
        <v>129</v>
      </c>
      <c r="AB76" s="154">
        <f>AB57</f>
        <v>0</v>
      </c>
      <c r="AC76" s="56">
        <f>ROUND(Y76*AB76,0)</f>
        <v>0</v>
      </c>
      <c r="AD76" s="9"/>
    </row>
    <row r="77" spans="1:30" ht="26.25" customHeight="1" x14ac:dyDescent="0.3">
      <c r="B77" s="349" t="s">
        <v>133</v>
      </c>
      <c r="C77" s="349"/>
      <c r="D77" s="349"/>
      <c r="E77" s="349"/>
      <c r="F77" s="349"/>
      <c r="H77" s="155" t="s">
        <v>24</v>
      </c>
      <c r="I77" s="178">
        <v>1716988</v>
      </c>
      <c r="J77" s="156" t="s">
        <v>109</v>
      </c>
      <c r="K77" s="157">
        <f>K57</f>
        <v>0</v>
      </c>
      <c r="L77" s="392">
        <v>0</v>
      </c>
      <c r="O77" s="1"/>
      <c r="V77" s="479" t="str">
        <f>+B78</f>
        <v>15.  Florida Teachers Classroom Supply Assistance Program</v>
      </c>
      <c r="W77" s="479"/>
      <c r="X77" s="479"/>
      <c r="Y77" s="489">
        <f>+I78</f>
        <v>0</v>
      </c>
      <c r="Z77" s="489"/>
      <c r="AA77" s="381" t="s">
        <v>129</v>
      </c>
      <c r="AB77" s="154">
        <f>AB54</f>
        <v>0</v>
      </c>
      <c r="AC77" s="56">
        <f>ROUND(Y77*AB77,0)</f>
        <v>0</v>
      </c>
      <c r="AD77" s="9"/>
    </row>
    <row r="78" spans="1:30" ht="26.25" customHeight="1" x14ac:dyDescent="0.3">
      <c r="B78" s="433" t="s">
        <v>134</v>
      </c>
      <c r="C78" s="433"/>
      <c r="D78" s="433"/>
      <c r="E78" s="349"/>
      <c r="F78" s="349"/>
      <c r="H78" s="155" t="s">
        <v>135</v>
      </c>
      <c r="I78" s="179">
        <v>0</v>
      </c>
      <c r="J78" s="156" t="s">
        <v>109</v>
      </c>
      <c r="K78" s="157">
        <f>K54</f>
        <v>0</v>
      </c>
      <c r="L78" s="392">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349"/>
      <c r="F79" s="349"/>
      <c r="H79" s="155" t="s">
        <v>137</v>
      </c>
      <c r="I79" s="18"/>
      <c r="J79" s="18"/>
      <c r="K79" s="18"/>
      <c r="L79" s="392"/>
      <c r="N79" s="181"/>
      <c r="O79" s="1"/>
      <c r="Q79" s="155"/>
      <c r="V79" s="479"/>
      <c r="W79" s="479"/>
      <c r="X79" s="479"/>
      <c r="Y79" s="180"/>
      <c r="Z79" s="180"/>
      <c r="AA79" s="180"/>
      <c r="AB79" s="180"/>
      <c r="AC79" s="182"/>
      <c r="AD79" s="9"/>
    </row>
    <row r="80" spans="1:30" ht="21" customHeight="1" x14ac:dyDescent="0.3">
      <c r="B80" s="433"/>
      <c r="C80" s="433"/>
      <c r="D80" s="433"/>
      <c r="E80" s="349"/>
      <c r="F80" s="349"/>
      <c r="H80" s="183"/>
      <c r="I80" s="184"/>
      <c r="J80" s="184"/>
      <c r="K80" s="184"/>
      <c r="L80" s="403"/>
      <c r="N80" s="185"/>
      <c r="O80" s="1"/>
      <c r="Q80" s="155"/>
      <c r="V80" s="180"/>
      <c r="W80" s="180"/>
      <c r="X80" s="180"/>
      <c r="Y80" s="180"/>
      <c r="Z80" s="180"/>
      <c r="AA80" s="180"/>
      <c r="AB80" s="180"/>
      <c r="AC80" s="182"/>
      <c r="AD80" s="9"/>
    </row>
    <row r="81" spans="1:30" ht="21" customHeight="1" thickBot="1" x14ac:dyDescent="0.35">
      <c r="B81" s="349"/>
      <c r="C81" s="349"/>
      <c r="D81" s="349"/>
      <c r="E81" s="349"/>
      <c r="F81" s="349"/>
      <c r="G81" s="349"/>
      <c r="H81" s="349"/>
      <c r="I81" s="349"/>
      <c r="J81" s="349"/>
      <c r="K81" s="349"/>
      <c r="L81" s="403"/>
      <c r="M81" s="186"/>
      <c r="N81" s="185"/>
      <c r="O81" s="1"/>
      <c r="Q81" s="155"/>
      <c r="V81" s="180" t="s">
        <v>138</v>
      </c>
      <c r="W81" s="180"/>
      <c r="X81" s="180"/>
      <c r="Y81" s="180"/>
      <c r="Z81" s="180"/>
      <c r="AA81" s="180"/>
      <c r="AB81" s="180"/>
      <c r="AC81" s="187">
        <f>SUM(AC44:AC80)</f>
        <v>0</v>
      </c>
      <c r="AD81" s="188"/>
    </row>
    <row r="82" spans="1:30" ht="22.5" customHeight="1" thickTop="1" thickBot="1" x14ac:dyDescent="0.35">
      <c r="B82" s="349" t="s">
        <v>139</v>
      </c>
      <c r="C82" s="349"/>
      <c r="D82" s="349"/>
      <c r="E82" s="349"/>
      <c r="F82" s="349"/>
      <c r="G82" s="349"/>
      <c r="H82" s="349"/>
      <c r="I82" s="349"/>
      <c r="J82" s="349"/>
      <c r="K82" s="349"/>
      <c r="L82" s="404">
        <f>SUM(L44:L81)</f>
        <v>0</v>
      </c>
      <c r="M82" s="189"/>
      <c r="N82" s="190"/>
      <c r="O82" s="1"/>
      <c r="Q82" s="155"/>
      <c r="V82" s="180"/>
      <c r="W82" s="180"/>
      <c r="X82" s="180"/>
      <c r="Y82" s="180"/>
      <c r="Z82" s="180"/>
      <c r="AA82" s="180"/>
      <c r="AB82" s="180"/>
      <c r="AC82" s="191"/>
      <c r="AD82" s="188"/>
    </row>
    <row r="83" spans="1:30" ht="27.75" customHeight="1" thickTop="1" x14ac:dyDescent="0.3">
      <c r="B83" s="349" t="s">
        <v>140</v>
      </c>
      <c r="C83" s="349"/>
      <c r="D83" s="349"/>
      <c r="E83" s="349"/>
      <c r="F83" s="349"/>
      <c r="G83" s="349"/>
      <c r="H83" s="349"/>
      <c r="I83" s="349"/>
      <c r="J83" s="349"/>
      <c r="K83" s="382" t="s">
        <v>141</v>
      </c>
      <c r="L83" s="399" t="s">
        <v>142</v>
      </c>
      <c r="M83" s="189"/>
      <c r="N83" s="190"/>
      <c r="O83" s="1"/>
      <c r="Q83" s="155"/>
      <c r="V83" s="9" t="s">
        <v>143</v>
      </c>
      <c r="W83" s="9"/>
      <c r="X83" s="9"/>
      <c r="Y83" s="9"/>
      <c r="Z83" s="9"/>
      <c r="AA83" s="9"/>
      <c r="AB83" s="9"/>
      <c r="AC83" s="9"/>
      <c r="AD83" s="192"/>
    </row>
    <row r="84" spans="1:30" ht="18.75" customHeight="1" thickBot="1" x14ac:dyDescent="0.35">
      <c r="B84" s="349" t="s">
        <v>144</v>
      </c>
      <c r="C84" s="349"/>
      <c r="D84" s="349"/>
      <c r="E84" s="349"/>
      <c r="F84" s="349"/>
      <c r="G84" s="349"/>
      <c r="H84" s="349"/>
      <c r="I84" s="349"/>
      <c r="J84" s="349"/>
      <c r="K84" s="193" t="str">
        <f>IF(G26=0,"",IF((G11+G13+SUM(G15:G21))/G26&gt;0.75,1,""))</f>
        <v/>
      </c>
      <c r="L84" s="404">
        <f>'3384'!AC81</f>
        <v>0</v>
      </c>
      <c r="M84" s="189"/>
      <c r="N84" s="190"/>
      <c r="O84" s="1"/>
      <c r="Q84" s="155"/>
      <c r="V84" s="194" t="s">
        <v>145</v>
      </c>
      <c r="W84" s="194"/>
      <c r="X84" s="194"/>
      <c r="Y84" s="194"/>
      <c r="Z84" s="194"/>
      <c r="AA84" s="194"/>
      <c r="AB84" s="194"/>
      <c r="AC84" s="194"/>
      <c r="AD84" s="9"/>
    </row>
    <row r="85" spans="1:30" ht="18.75" customHeight="1" thickTop="1" x14ac:dyDescent="0.3">
      <c r="B85" s="349"/>
      <c r="C85" s="349"/>
      <c r="D85" s="349"/>
      <c r="E85" s="349"/>
      <c r="F85" s="349"/>
      <c r="G85" s="349"/>
      <c r="H85" s="349"/>
      <c r="I85" s="349"/>
      <c r="J85" s="349"/>
      <c r="M85" s="189"/>
      <c r="N85" s="190"/>
      <c r="O85" s="1"/>
      <c r="Q85" s="155"/>
      <c r="V85" s="194" t="s">
        <v>146</v>
      </c>
      <c r="W85" s="194"/>
      <c r="X85" s="194"/>
      <c r="Y85" s="194"/>
      <c r="Z85" s="194"/>
      <c r="AA85" s="194"/>
      <c r="AB85" s="194"/>
      <c r="AC85" s="194"/>
      <c r="AD85" s="192"/>
    </row>
    <row r="86" spans="1:30" ht="18.75" customHeight="1" x14ac:dyDescent="0.3">
      <c r="B86" s="374" t="s">
        <v>147</v>
      </c>
      <c r="C86" s="349"/>
      <c r="D86" s="349"/>
      <c r="E86" s="349"/>
      <c r="F86" s="349"/>
      <c r="G86" s="349"/>
      <c r="H86" s="349"/>
      <c r="I86" s="349"/>
      <c r="J86" s="195" t="s">
        <v>148</v>
      </c>
      <c r="K86" s="196">
        <f>IF(K84=1,L84,L82)</f>
        <v>0</v>
      </c>
      <c r="L86" s="392">
        <f>IF(G26=0,0,IF(G26&gt;250,-(((250/G26)*K86)*IF(M86="H",0.02,0.05)),IF(M86="H",-0.02*K86,-0.05*K86)))</f>
        <v>0</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374" t="s">
        <v>150</v>
      </c>
      <c r="C87" s="349"/>
      <c r="D87" s="349"/>
      <c r="E87" s="349"/>
      <c r="F87" s="349"/>
      <c r="G87" s="349"/>
      <c r="H87" s="349"/>
      <c r="I87" s="349"/>
      <c r="J87" s="349"/>
      <c r="K87" s="197"/>
      <c r="L87" s="399">
        <f>L82+L86</f>
        <v>0</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306"/>
    </row>
    <row r="89" spans="1:30" ht="18.75" customHeight="1" x14ac:dyDescent="0.3">
      <c r="A89" s="1" t="s">
        <v>151</v>
      </c>
      <c r="B89" s="349" t="s">
        <v>152</v>
      </c>
      <c r="C89" s="349"/>
      <c r="D89" s="349"/>
      <c r="E89" s="349"/>
      <c r="F89" s="349">
        <v>0</v>
      </c>
      <c r="G89" s="349"/>
      <c r="H89" s="349"/>
      <c r="I89" s="349"/>
      <c r="J89" s="349"/>
      <c r="K89" s="197"/>
      <c r="L89" s="392">
        <v>-33522</v>
      </c>
      <c r="M89" s="189"/>
      <c r="N89" s="190"/>
      <c r="O89" s="1"/>
      <c r="Q89" s="155"/>
      <c r="V89" s="186"/>
      <c r="W89" s="186"/>
      <c r="X89" s="186"/>
      <c r="Y89" s="186"/>
      <c r="Z89" s="186"/>
      <c r="AA89" s="186"/>
      <c r="AB89" s="186"/>
      <c r="AC89" s="186"/>
      <c r="AD89" s="198"/>
    </row>
    <row r="90" spans="1:30" ht="18.75" customHeight="1" x14ac:dyDescent="0.3">
      <c r="B90" s="349" t="s">
        <v>153</v>
      </c>
      <c r="C90" s="349"/>
      <c r="D90" s="349"/>
      <c r="E90" s="349"/>
      <c r="F90" s="349"/>
      <c r="G90" s="349"/>
      <c r="H90" s="349"/>
      <c r="I90" s="349"/>
      <c r="J90" s="349"/>
      <c r="K90" s="197"/>
      <c r="L90" s="399">
        <f>L87+L89</f>
        <v>-33522</v>
      </c>
      <c r="M90" s="189"/>
      <c r="N90" s="190"/>
      <c r="O90" s="1"/>
      <c r="Q90" s="155"/>
      <c r="V90" s="186">
        <v>2911</v>
      </c>
      <c r="W90" s="200"/>
      <c r="X90" s="200"/>
      <c r="Y90" s="200"/>
      <c r="Z90" s="200"/>
      <c r="AA90" s="200"/>
      <c r="AB90" s="200"/>
      <c r="AC90" s="200"/>
      <c r="AD90" s="198"/>
    </row>
    <row r="91" spans="1:30" ht="18.75" customHeight="1" x14ac:dyDescent="0.3">
      <c r="B91" s="349" t="s">
        <v>154</v>
      </c>
      <c r="C91" s="349"/>
      <c r="D91" s="349"/>
      <c r="E91" s="349"/>
      <c r="F91" s="349"/>
      <c r="G91" s="349"/>
      <c r="H91" s="349"/>
      <c r="I91" s="349"/>
      <c r="J91" s="349"/>
      <c r="K91" s="197"/>
      <c r="L91" s="405">
        <v>0</v>
      </c>
      <c r="M91" s="189"/>
      <c r="N91" s="190"/>
      <c r="O91" s="1"/>
      <c r="Q91" s="155"/>
      <c r="V91" s="186"/>
      <c r="W91" s="200"/>
      <c r="X91" s="200"/>
      <c r="Y91" s="200"/>
      <c r="Z91" s="200"/>
      <c r="AA91" s="200"/>
      <c r="AB91" s="200"/>
      <c r="AC91" s="200"/>
      <c r="AD91" s="198"/>
    </row>
    <row r="92" spans="1:30" ht="18.75" customHeight="1" thickBot="1" x14ac:dyDescent="0.35">
      <c r="B92" s="349" t="s">
        <v>155</v>
      </c>
      <c r="C92" s="349"/>
      <c r="D92" s="349"/>
      <c r="E92" s="349"/>
      <c r="F92" s="349"/>
      <c r="G92" s="349"/>
      <c r="H92" s="349"/>
      <c r="I92" s="349"/>
      <c r="J92" s="349"/>
      <c r="K92" s="197"/>
      <c r="L92" s="406">
        <v>-33522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349"/>
      <c r="D94" s="349"/>
      <c r="E94" s="349"/>
      <c r="G94" s="349"/>
      <c r="H94" s="349"/>
      <c r="I94" s="349"/>
      <c r="J94" s="349"/>
      <c r="L94" s="404">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407"/>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349"/>
      <c r="X99" s="349"/>
      <c r="Y99" s="349"/>
      <c r="Z99" s="349"/>
      <c r="AA99" s="349"/>
      <c r="AB99" s="349"/>
      <c r="AC99" s="349"/>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487</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488</v>
      </c>
      <c r="C123" s="208" t="s">
        <v>198</v>
      </c>
    </row>
    <row r="124" spans="2:3" hidden="1" x14ac:dyDescent="0.3">
      <c r="B124" s="212" t="s">
        <v>489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41808.602569444403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487</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t="s">
        <v>181</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488</v>
      </c>
      <c r="C164" s="222" t="s">
        <v>243</v>
      </c>
      <c r="D164" s="218"/>
    </row>
    <row r="165" spans="1:4" hidden="1" x14ac:dyDescent="0.3">
      <c r="A165" s="217" t="s">
        <v>244</v>
      </c>
      <c r="B165" s="221" t="s">
        <v>489</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41808.602569444403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1" priority="2" stopIfTrue="1" operator="lessThan">
      <formula>0</formula>
    </cfRule>
  </conditionalFormatting>
  <conditionalFormatting sqref="A141:A172">
    <cfRule type="cellIs" dxfId="5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D180"/>
  <sheetViews>
    <sheetView topLeftCell="B2" zoomScale="70" zoomScaleNormal="70" workbookViewId="0">
      <selection activeCell="B2" sqref="B2"/>
    </sheetView>
  </sheetViews>
  <sheetFormatPr defaultColWidth="8.886718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8867187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'3385'!B2</f>
        <v>50</v>
      </c>
      <c r="W2" s="429" t="s">
        <v>4</v>
      </c>
      <c r="X2" s="430"/>
      <c r="Y2" s="431"/>
      <c r="Z2" s="431"/>
      <c r="AA2" s="431"/>
      <c r="AB2" s="431"/>
      <c r="AC2" s="431"/>
      <c r="AD2" s="9"/>
    </row>
    <row r="3" spans="1:30" ht="20.399999999999999" x14ac:dyDescent="0.35">
      <c r="B3" s="10" t="str">
        <f>"Revenue Estimate Worksheet for "&amp;B124</f>
        <v>Revenue Estimate Worksheet for Bright Futures Academy</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'3385'!G7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347">
        <v>125.2</v>
      </c>
      <c r="E10" s="347">
        <v>0</v>
      </c>
      <c r="F10" s="46">
        <v>0</v>
      </c>
      <c r="G10" s="47">
        <f>IF($B$154&lt;8,D10*2,D10+E10)</f>
        <v>250.4</v>
      </c>
      <c r="H10" s="48"/>
      <c r="I10" s="49">
        <v>1.1259999999999999</v>
      </c>
      <c r="J10" s="49"/>
      <c r="K10" s="50">
        <f>ROUND(G10*I10,4)</f>
        <v>281.9504</v>
      </c>
      <c r="L10" s="323">
        <f>SUM(K10*$G$7)*($K$7)</f>
        <v>1169725.1799700321</v>
      </c>
      <c r="N10" s="52">
        <v>5101</v>
      </c>
      <c r="O10" s="53">
        <v>101</v>
      </c>
      <c r="Q10" s="54"/>
      <c r="V10" s="440" t="s">
        <v>26</v>
      </c>
      <c r="W10" s="440"/>
      <c r="X10" s="441">
        <f>IF('3385'!K$84=1,'3385'!G10,0)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346">
        <v>10</v>
      </c>
      <c r="E11" s="346">
        <v>0</v>
      </c>
      <c r="F11" s="14">
        <v>0</v>
      </c>
      <c r="G11" s="47">
        <f t="shared" ref="G11:G25" si="2">IF($B$154&lt;8,D11*2,D11+E11)</f>
        <v>20</v>
      </c>
      <c r="H11" s="48"/>
      <c r="I11" s="57">
        <f>I10</f>
        <v>1.1259999999999999</v>
      </c>
      <c r="J11" s="57"/>
      <c r="K11" s="50">
        <f t="shared" ref="K11:K25" si="3">ROUND(G11*I11,4)</f>
        <v>22.52</v>
      </c>
      <c r="L11" s="323">
        <f t="shared" ref="L11:L25" si="4">SUM(K11*$G$7)*($K$7)</f>
        <v>93428.528751599995</v>
      </c>
      <c r="M11" s="1" t="str">
        <f>IF(ROUND(G11,2)=ROUND(SUM(G28:G30),2)," ","CHECK 2. PK-3 Lines Below")</f>
        <v xml:space="preserve"> </v>
      </c>
      <c r="N11" s="52">
        <v>5101</v>
      </c>
      <c r="O11" s="58" t="s">
        <v>29</v>
      </c>
      <c r="Q11" s="54"/>
      <c r="V11" s="451" t="s">
        <v>28</v>
      </c>
      <c r="W11" s="451"/>
      <c r="X11" s="441">
        <f>IF('3385'!K$84=1,'3385'!G11,0)</f>
        <v>0</v>
      </c>
      <c r="Y11" s="441"/>
      <c r="Z11" s="452">
        <v>1</v>
      </c>
      <c r="AA11" s="452"/>
      <c r="AB11" s="55">
        <f t="shared" si="0"/>
        <v>0</v>
      </c>
      <c r="AC11" s="56">
        <f t="shared" si="1"/>
        <v>0</v>
      </c>
      <c r="AD11" s="9"/>
    </row>
    <row r="12" spans="1:30" x14ac:dyDescent="0.3">
      <c r="A12" s="1" t="s">
        <v>30</v>
      </c>
      <c r="B12" s="14" t="s">
        <v>31</v>
      </c>
      <c r="C12" s="14"/>
      <c r="D12" s="346">
        <v>153.47</v>
      </c>
      <c r="E12" s="346">
        <v>0</v>
      </c>
      <c r="F12" s="14">
        <v>0</v>
      </c>
      <c r="G12" s="47">
        <f t="shared" si="2"/>
        <v>306.94</v>
      </c>
      <c r="H12" s="48"/>
      <c r="I12" s="57">
        <v>1</v>
      </c>
      <c r="J12" s="57"/>
      <c r="K12" s="50">
        <f t="shared" si="3"/>
        <v>306.94</v>
      </c>
      <c r="L12" s="323">
        <f t="shared" si="4"/>
        <v>1273399.3168301999</v>
      </c>
      <c r="N12" s="52">
        <v>5102</v>
      </c>
      <c r="O12" s="53">
        <v>102</v>
      </c>
      <c r="Q12" s="54"/>
      <c r="V12" s="451" t="s">
        <v>31</v>
      </c>
      <c r="W12" s="451"/>
      <c r="X12" s="441">
        <f>IF('3385'!K$84=1,'3385'!G12,0)</f>
        <v>0</v>
      </c>
      <c r="Y12" s="441"/>
      <c r="Z12" s="452">
        <v>1</v>
      </c>
      <c r="AA12" s="452"/>
      <c r="AB12" s="55">
        <f t="shared" si="0"/>
        <v>0</v>
      </c>
      <c r="AC12" s="56">
        <f t="shared" si="1"/>
        <v>0</v>
      </c>
      <c r="AD12" s="9"/>
    </row>
    <row r="13" spans="1:30" x14ac:dyDescent="0.3">
      <c r="A13" s="1" t="s">
        <v>32</v>
      </c>
      <c r="B13" s="14" t="s">
        <v>33</v>
      </c>
      <c r="C13" s="14"/>
      <c r="D13" s="346">
        <v>26.25</v>
      </c>
      <c r="E13" s="346">
        <v>0</v>
      </c>
      <c r="F13" s="14">
        <v>0</v>
      </c>
      <c r="G13" s="47">
        <f t="shared" si="2"/>
        <v>52.5</v>
      </c>
      <c r="H13" s="48"/>
      <c r="I13" s="57">
        <f>I12</f>
        <v>1</v>
      </c>
      <c r="J13" s="57"/>
      <c r="K13" s="50">
        <f t="shared" si="3"/>
        <v>52.5</v>
      </c>
      <c r="L13" s="323">
        <f t="shared" si="4"/>
        <v>217806.29482499996</v>
      </c>
      <c r="M13" s="1" t="str">
        <f>IF(ROUND(G13,2)=ROUND(SUM(G31:G33),2)," ","CHECK 2. 4-8 Lines Below")</f>
        <v xml:space="preserve"> </v>
      </c>
      <c r="N13" s="52">
        <v>5102</v>
      </c>
      <c r="O13" s="58" t="s">
        <v>34</v>
      </c>
      <c r="Q13" s="54"/>
      <c r="V13" s="451" t="s">
        <v>33</v>
      </c>
      <c r="W13" s="451"/>
      <c r="X13" s="441">
        <f>IF('3385'!K$84=1,'3385'!G13,0)</f>
        <v>0</v>
      </c>
      <c r="Y13" s="441"/>
      <c r="Z13" s="452">
        <v>1</v>
      </c>
      <c r="AA13" s="452"/>
      <c r="AB13" s="55">
        <f t="shared" si="0"/>
        <v>0</v>
      </c>
      <c r="AC13" s="56">
        <f t="shared" si="1"/>
        <v>0</v>
      </c>
      <c r="AD13" s="9"/>
    </row>
    <row r="14" spans="1:30" x14ac:dyDescent="0.3">
      <c r="A14" s="1" t="s">
        <v>35</v>
      </c>
      <c r="B14" s="14" t="s">
        <v>36</v>
      </c>
      <c r="C14" s="14"/>
      <c r="D14" s="346">
        <v>0</v>
      </c>
      <c r="E14" s="346">
        <v>0</v>
      </c>
      <c r="F14" s="14">
        <v>0</v>
      </c>
      <c r="G14" s="47">
        <f t="shared" si="2"/>
        <v>0</v>
      </c>
      <c r="H14" s="48"/>
      <c r="I14" s="57">
        <v>1.004</v>
      </c>
      <c r="J14" s="57"/>
      <c r="K14" s="50">
        <f t="shared" si="3"/>
        <v>0</v>
      </c>
      <c r="L14" s="323">
        <f t="shared" si="4"/>
        <v>0</v>
      </c>
      <c r="N14" s="52">
        <v>5103</v>
      </c>
      <c r="O14" s="53">
        <v>103</v>
      </c>
      <c r="Q14" s="54"/>
      <c r="V14" s="451" t="s">
        <v>36</v>
      </c>
      <c r="W14" s="451"/>
      <c r="X14" s="441">
        <f>IF('3385'!K$84=1,'3385'!G14,0)</f>
        <v>0</v>
      </c>
      <c r="Y14" s="441"/>
      <c r="Z14" s="452">
        <v>1</v>
      </c>
      <c r="AA14" s="452"/>
      <c r="AB14" s="55">
        <f t="shared" si="0"/>
        <v>0</v>
      </c>
      <c r="AC14" s="56">
        <f t="shared" si="1"/>
        <v>0</v>
      </c>
      <c r="AD14" s="9"/>
    </row>
    <row r="15" spans="1:30" x14ac:dyDescent="0.3">
      <c r="A15" s="1" t="s">
        <v>37</v>
      </c>
      <c r="B15" s="14" t="s">
        <v>38</v>
      </c>
      <c r="C15" s="14"/>
      <c r="D15" s="346">
        <v>0</v>
      </c>
      <c r="E15" s="346">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IF('3385'!K$84=1,'3385'!G15,0)</f>
        <v>0</v>
      </c>
      <c r="Y15" s="441"/>
      <c r="Z15" s="452">
        <v>1</v>
      </c>
      <c r="AA15" s="452"/>
      <c r="AB15" s="55">
        <f t="shared" si="0"/>
        <v>0</v>
      </c>
      <c r="AC15" s="59">
        <f t="shared" si="1"/>
        <v>0</v>
      </c>
      <c r="AD15" s="9"/>
    </row>
    <row r="16" spans="1:30" ht="16.2" x14ac:dyDescent="0.35">
      <c r="A16" s="1" t="s">
        <v>40</v>
      </c>
      <c r="B16" s="14" t="s">
        <v>41</v>
      </c>
      <c r="C16" s="14"/>
      <c r="D16" s="346">
        <v>0</v>
      </c>
      <c r="E16" s="346">
        <v>0</v>
      </c>
      <c r="F16" s="14">
        <v>0</v>
      </c>
      <c r="G16" s="47">
        <f t="shared" si="2"/>
        <v>0</v>
      </c>
      <c r="H16" s="48"/>
      <c r="I16" s="57">
        <v>3.548</v>
      </c>
      <c r="J16" s="57"/>
      <c r="K16" s="50">
        <f t="shared" si="3"/>
        <v>0</v>
      </c>
      <c r="L16" s="323">
        <f t="shared" si="4"/>
        <v>0</v>
      </c>
      <c r="N16" s="52">
        <v>5101</v>
      </c>
      <c r="O16" s="1">
        <v>254</v>
      </c>
      <c r="Q16" s="54"/>
      <c r="V16" s="451" t="s">
        <v>41</v>
      </c>
      <c r="W16" s="451"/>
      <c r="X16" s="441">
        <f>IF('3385'!K$84=1,'3385'!G16,0)</f>
        <v>0</v>
      </c>
      <c r="Y16" s="441"/>
      <c r="Z16" s="452">
        <v>1</v>
      </c>
      <c r="AA16" s="452"/>
      <c r="AB16" s="55">
        <f t="shared" si="0"/>
        <v>0</v>
      </c>
      <c r="AC16" s="56">
        <f t="shared" si="1"/>
        <v>0</v>
      </c>
      <c r="AD16" s="9"/>
    </row>
    <row r="17" spans="1:30" ht="16.2" x14ac:dyDescent="0.35">
      <c r="A17" s="1" t="s">
        <v>42</v>
      </c>
      <c r="B17" s="14" t="s">
        <v>43</v>
      </c>
      <c r="C17" s="14"/>
      <c r="D17" s="346">
        <v>0</v>
      </c>
      <c r="E17" s="346">
        <v>0</v>
      </c>
      <c r="F17" s="14">
        <v>0</v>
      </c>
      <c r="G17" s="47">
        <f t="shared" si="2"/>
        <v>0</v>
      </c>
      <c r="H17" s="48"/>
      <c r="I17" s="57">
        <f>I16</f>
        <v>3.548</v>
      </c>
      <c r="J17" s="57"/>
      <c r="K17" s="50">
        <f t="shared" si="3"/>
        <v>0</v>
      </c>
      <c r="L17" s="323">
        <f t="shared" si="4"/>
        <v>0</v>
      </c>
      <c r="N17" s="52">
        <v>5102</v>
      </c>
      <c r="O17" s="54">
        <v>254</v>
      </c>
      <c r="Q17" s="54"/>
      <c r="V17" s="451" t="s">
        <v>43</v>
      </c>
      <c r="W17" s="451"/>
      <c r="X17" s="441">
        <f>IF('3385'!K$84=1,'3385'!G17,0)</f>
        <v>0</v>
      </c>
      <c r="Y17" s="441"/>
      <c r="Z17" s="452">
        <v>1</v>
      </c>
      <c r="AA17" s="452"/>
      <c r="AB17" s="55">
        <f t="shared" si="0"/>
        <v>0</v>
      </c>
      <c r="AC17" s="56">
        <f t="shared" si="1"/>
        <v>0</v>
      </c>
      <c r="AD17" s="9"/>
    </row>
    <row r="18" spans="1:30" ht="16.2" x14ac:dyDescent="0.35">
      <c r="A18" s="1" t="s">
        <v>44</v>
      </c>
      <c r="B18" s="14" t="s">
        <v>45</v>
      </c>
      <c r="C18" s="14"/>
      <c r="D18" s="346">
        <v>0</v>
      </c>
      <c r="E18" s="346">
        <v>0</v>
      </c>
      <c r="F18" s="14">
        <v>0</v>
      </c>
      <c r="G18" s="47">
        <f t="shared" si="2"/>
        <v>0</v>
      </c>
      <c r="H18" s="48"/>
      <c r="I18" s="57">
        <f>I17</f>
        <v>3.548</v>
      </c>
      <c r="J18" s="57"/>
      <c r="K18" s="50">
        <f t="shared" si="3"/>
        <v>0</v>
      </c>
      <c r="L18" s="323">
        <f t="shared" si="4"/>
        <v>0</v>
      </c>
      <c r="N18" s="52">
        <v>5103</v>
      </c>
      <c r="O18" s="54">
        <v>254</v>
      </c>
      <c r="Q18" s="54"/>
      <c r="V18" s="451" t="s">
        <v>45</v>
      </c>
      <c r="W18" s="451"/>
      <c r="X18" s="441">
        <f>IF('3385'!K$84=1,'3385'!G18,0)</f>
        <v>0</v>
      </c>
      <c r="Y18" s="441"/>
      <c r="Z18" s="452">
        <v>1</v>
      </c>
      <c r="AA18" s="452"/>
      <c r="AB18" s="55">
        <f t="shared" si="0"/>
        <v>0</v>
      </c>
      <c r="AC18" s="56">
        <f t="shared" si="1"/>
        <v>0</v>
      </c>
      <c r="AD18" s="9"/>
    </row>
    <row r="19" spans="1:30" ht="15" customHeight="1" x14ac:dyDescent="0.35">
      <c r="A19" s="1" t="s">
        <v>46</v>
      </c>
      <c r="B19" s="14" t="s">
        <v>47</v>
      </c>
      <c r="C19" s="14"/>
      <c r="D19" s="346">
        <v>0</v>
      </c>
      <c r="E19" s="346">
        <v>0</v>
      </c>
      <c r="F19" s="14">
        <v>0</v>
      </c>
      <c r="G19" s="47">
        <f t="shared" si="2"/>
        <v>0</v>
      </c>
      <c r="H19" s="48"/>
      <c r="I19" s="57">
        <v>5.1040000000000001</v>
      </c>
      <c r="J19" s="57"/>
      <c r="K19" s="50">
        <f t="shared" si="3"/>
        <v>0</v>
      </c>
      <c r="L19" s="323">
        <f t="shared" si="4"/>
        <v>0</v>
      </c>
      <c r="N19" s="52">
        <v>5101</v>
      </c>
      <c r="O19" s="1">
        <v>255</v>
      </c>
      <c r="Q19" s="54"/>
      <c r="V19" s="451" t="s">
        <v>47</v>
      </c>
      <c r="W19" s="451"/>
      <c r="X19" s="441">
        <f>IF('3385'!K$84=1,'3385'!G19,0)</f>
        <v>0</v>
      </c>
      <c r="Y19" s="441"/>
      <c r="Z19" s="452">
        <v>1</v>
      </c>
      <c r="AA19" s="452"/>
      <c r="AB19" s="55">
        <f t="shared" si="0"/>
        <v>0</v>
      </c>
      <c r="AC19" s="56">
        <f t="shared" si="1"/>
        <v>0</v>
      </c>
      <c r="AD19" s="9"/>
    </row>
    <row r="20" spans="1:30" ht="15" customHeight="1" x14ac:dyDescent="0.35">
      <c r="A20" s="1" t="s">
        <v>48</v>
      </c>
      <c r="B20" s="14" t="s">
        <v>49</v>
      </c>
      <c r="C20" s="14"/>
      <c r="D20" s="346">
        <v>0</v>
      </c>
      <c r="E20" s="346">
        <v>0</v>
      </c>
      <c r="F20" s="14">
        <v>0</v>
      </c>
      <c r="G20" s="47">
        <f t="shared" si="2"/>
        <v>0</v>
      </c>
      <c r="H20" s="48"/>
      <c r="I20" s="57">
        <f>I19</f>
        <v>5.1040000000000001</v>
      </c>
      <c r="J20" s="57"/>
      <c r="K20" s="50">
        <f t="shared" si="3"/>
        <v>0</v>
      </c>
      <c r="L20" s="323">
        <f t="shared" si="4"/>
        <v>0</v>
      </c>
      <c r="N20" s="52">
        <v>5102</v>
      </c>
      <c r="O20" s="54">
        <v>255</v>
      </c>
      <c r="Q20" s="54"/>
      <c r="V20" s="451" t="s">
        <v>49</v>
      </c>
      <c r="W20" s="451"/>
      <c r="X20" s="441">
        <f>IF('3385'!K$84=1,'3385'!G20,0)</f>
        <v>0</v>
      </c>
      <c r="Y20" s="441"/>
      <c r="Z20" s="452">
        <v>1</v>
      </c>
      <c r="AA20" s="452"/>
      <c r="AB20" s="55">
        <f t="shared" si="0"/>
        <v>0</v>
      </c>
      <c r="AC20" s="56">
        <f t="shared" si="1"/>
        <v>0</v>
      </c>
      <c r="AD20" s="9"/>
    </row>
    <row r="21" spans="1:30" ht="15" customHeight="1" x14ac:dyDescent="0.35">
      <c r="A21" s="1" t="s">
        <v>50</v>
      </c>
      <c r="B21" s="14" t="s">
        <v>51</v>
      </c>
      <c r="C21" s="14"/>
      <c r="D21" s="346">
        <v>0</v>
      </c>
      <c r="E21" s="346">
        <v>0</v>
      </c>
      <c r="F21" s="14">
        <v>0</v>
      </c>
      <c r="G21" s="47">
        <f t="shared" si="2"/>
        <v>0</v>
      </c>
      <c r="H21" s="48"/>
      <c r="I21" s="57">
        <f>I20</f>
        <v>5.1040000000000001</v>
      </c>
      <c r="J21" s="57"/>
      <c r="K21" s="50">
        <f t="shared" si="3"/>
        <v>0</v>
      </c>
      <c r="L21" s="323">
        <f t="shared" si="4"/>
        <v>0</v>
      </c>
      <c r="N21" s="52">
        <v>5103</v>
      </c>
      <c r="O21" s="54">
        <v>255</v>
      </c>
      <c r="Q21" s="54"/>
      <c r="V21" s="451" t="s">
        <v>51</v>
      </c>
      <c r="W21" s="451"/>
      <c r="X21" s="441">
        <f>IF('3385'!K$84=1,'3385'!G21,0)</f>
        <v>0</v>
      </c>
      <c r="Y21" s="441"/>
      <c r="Z21" s="452">
        <v>1</v>
      </c>
      <c r="AA21" s="452"/>
      <c r="AB21" s="55">
        <f t="shared" si="0"/>
        <v>0</v>
      </c>
      <c r="AC21" s="56">
        <f t="shared" si="1"/>
        <v>0</v>
      </c>
      <c r="AD21" s="9"/>
    </row>
    <row r="22" spans="1:30" ht="16.2" x14ac:dyDescent="0.35">
      <c r="A22" s="1" t="s">
        <v>52</v>
      </c>
      <c r="B22" s="14" t="s">
        <v>53</v>
      </c>
      <c r="C22" s="14"/>
      <c r="D22" s="346">
        <v>2.74</v>
      </c>
      <c r="E22" s="346">
        <v>0</v>
      </c>
      <c r="F22" s="14">
        <v>0</v>
      </c>
      <c r="G22" s="47">
        <f t="shared" si="2"/>
        <v>5.48</v>
      </c>
      <c r="H22" s="48"/>
      <c r="I22" s="57">
        <v>1.147</v>
      </c>
      <c r="J22" s="57"/>
      <c r="K22" s="50">
        <f t="shared" si="3"/>
        <v>6.2855999999999996</v>
      </c>
      <c r="L22" s="323">
        <f t="shared" si="4"/>
        <v>26077.014223847997</v>
      </c>
      <c r="N22" s="52">
        <v>5101</v>
      </c>
      <c r="O22" s="53">
        <v>130</v>
      </c>
      <c r="Q22" s="54"/>
      <c r="V22" s="451" t="s">
        <v>53</v>
      </c>
      <c r="W22" s="451"/>
      <c r="X22" s="441">
        <f>IF('3385'!K$84=1,'3385'!G22,0)</f>
        <v>0</v>
      </c>
      <c r="Y22" s="441"/>
      <c r="Z22" s="452">
        <v>1</v>
      </c>
      <c r="AA22" s="452"/>
      <c r="AB22" s="55">
        <f t="shared" si="0"/>
        <v>0</v>
      </c>
      <c r="AC22" s="56">
        <f t="shared" si="1"/>
        <v>0</v>
      </c>
      <c r="AD22" s="9"/>
    </row>
    <row r="23" spans="1:30" ht="16.2" x14ac:dyDescent="0.35">
      <c r="A23" s="1" t="s">
        <v>54</v>
      </c>
      <c r="B23" s="14" t="s">
        <v>55</v>
      </c>
      <c r="C23" s="14"/>
      <c r="D23" s="346">
        <v>2.33</v>
      </c>
      <c r="E23" s="346">
        <v>0</v>
      </c>
      <c r="F23" s="14">
        <v>0</v>
      </c>
      <c r="G23" s="47">
        <f t="shared" si="2"/>
        <v>4.66</v>
      </c>
      <c r="H23" s="48"/>
      <c r="I23" s="57">
        <f>I22</f>
        <v>1.147</v>
      </c>
      <c r="J23" s="57"/>
      <c r="K23" s="50">
        <f t="shared" si="3"/>
        <v>5.3449999999999998</v>
      </c>
      <c r="L23" s="323">
        <f t="shared" si="4"/>
        <v>22174.755158849999</v>
      </c>
      <c r="N23" s="52">
        <v>5102</v>
      </c>
      <c r="O23" s="53">
        <v>130</v>
      </c>
      <c r="Q23" s="54"/>
      <c r="V23" s="451" t="s">
        <v>55</v>
      </c>
      <c r="W23" s="451"/>
      <c r="X23" s="441">
        <f>IF('3385'!K$84=1,'3385'!G23,0)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IF('3385'!K$84=1,'3385'!G24,0)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IF('3385'!K$84=1,'3385'!G25,0)</f>
        <v>0</v>
      </c>
      <c r="Y25" s="441"/>
      <c r="Z25" s="452">
        <v>1</v>
      </c>
      <c r="AA25" s="452"/>
      <c r="AB25" s="55">
        <f t="shared" si="0"/>
        <v>0</v>
      </c>
      <c r="AC25" s="56">
        <f t="shared" si="1"/>
        <v>0</v>
      </c>
      <c r="AD25" s="9"/>
    </row>
    <row r="26" spans="1:30" ht="20.25" customHeight="1" thickBot="1" x14ac:dyDescent="0.35">
      <c r="B26" s="60" t="s">
        <v>60</v>
      </c>
      <c r="C26" s="60"/>
      <c r="D26" s="61">
        <f t="shared" ref="D26:E26" si="5">SUM(D10:D25)</f>
        <v>319.98999999999995</v>
      </c>
      <c r="E26" s="61">
        <f t="shared" si="5"/>
        <v>0</v>
      </c>
      <c r="F26" s="61"/>
      <c r="G26" s="61">
        <f>SUM(G10:G25)</f>
        <v>639.9799999999999</v>
      </c>
      <c r="H26" s="62"/>
      <c r="I26" s="62"/>
      <c r="J26" s="63"/>
      <c r="K26" s="64">
        <f>SUM(K10:K25)</f>
        <v>675.54100000000005</v>
      </c>
      <c r="L26" s="321">
        <f>SUM(L10:L25)</f>
        <v>2802611.08975953</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349">
        <v>9</v>
      </c>
      <c r="E28" s="349">
        <v>0</v>
      </c>
      <c r="F28" s="75">
        <v>0</v>
      </c>
      <c r="G28" s="47">
        <f t="shared" ref="G28:G36" si="6">IF($B$154&lt;8,D28*2,D28+E28)</f>
        <v>18</v>
      </c>
      <c r="H28" s="76"/>
      <c r="I28" s="77" t="s">
        <v>68</v>
      </c>
      <c r="J28" s="52">
        <v>251</v>
      </c>
      <c r="K28" s="78">
        <v>1047</v>
      </c>
      <c r="L28" s="323">
        <f>SUM(G28*K28)</f>
        <v>18846</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349">
        <v>1</v>
      </c>
      <c r="E29" s="349">
        <v>0</v>
      </c>
      <c r="F29" s="85">
        <v>0</v>
      </c>
      <c r="G29" s="47">
        <f t="shared" si="6"/>
        <v>2</v>
      </c>
      <c r="H29" s="76"/>
      <c r="I29" s="52" t="s">
        <v>68</v>
      </c>
      <c r="J29" s="52">
        <v>252</v>
      </c>
      <c r="K29" s="78">
        <v>3380</v>
      </c>
      <c r="L29" s="323">
        <f t="shared" ref="L29:L36" si="8">SUM(G29*K29)</f>
        <v>6760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349">
        <v>0</v>
      </c>
      <c r="E30" s="349">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349">
        <v>24.75</v>
      </c>
      <c r="E31" s="349">
        <v>0</v>
      </c>
      <c r="F31" s="85">
        <v>0</v>
      </c>
      <c r="G31" s="47">
        <f t="shared" si="6"/>
        <v>49.5</v>
      </c>
      <c r="H31" s="76"/>
      <c r="I31" s="86" t="s">
        <v>72</v>
      </c>
      <c r="J31" s="52">
        <v>251</v>
      </c>
      <c r="K31" s="78">
        <v>1173</v>
      </c>
      <c r="L31" s="323">
        <f t="shared" si="8"/>
        <v>58063.5</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349">
        <v>1.5</v>
      </c>
      <c r="E32" s="349">
        <v>0</v>
      </c>
      <c r="F32" s="85">
        <v>0</v>
      </c>
      <c r="G32" s="47">
        <f t="shared" si="6"/>
        <v>3</v>
      </c>
      <c r="H32" s="76"/>
      <c r="I32" s="86" t="s">
        <v>72</v>
      </c>
      <c r="J32" s="52">
        <v>252</v>
      </c>
      <c r="K32" s="78">
        <v>3506</v>
      </c>
      <c r="L32" s="323">
        <f t="shared" si="8"/>
        <v>10518</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318">
        <v>0</v>
      </c>
      <c r="E33" s="318">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318">
        <v>0</v>
      </c>
      <c r="E34" s="318">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36.25</v>
      </c>
      <c r="E37" s="61">
        <f t="shared" si="10"/>
        <v>0</v>
      </c>
      <c r="F37" s="61"/>
      <c r="G37" s="61">
        <f>SUM(G28:G36)</f>
        <v>72.5</v>
      </c>
      <c r="H37" s="62"/>
      <c r="I37" s="14" t="s">
        <v>80</v>
      </c>
      <c r="J37" s="14"/>
      <c r="K37" s="14"/>
      <c r="L37" s="323">
        <f>SUM(L28:L36)</f>
        <v>94187.5</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120956.21999999999</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3017754.8097595302</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310.75599999999997</v>
      </c>
      <c r="D47" s="116"/>
      <c r="E47" s="116"/>
      <c r="F47" s="116"/>
      <c r="G47" s="117">
        <f>K7</f>
        <v>1.0289999999999999</v>
      </c>
      <c r="H47" s="117"/>
      <c r="I47" s="118">
        <v>1317.85</v>
      </c>
      <c r="J47" s="119" t="s">
        <v>95</v>
      </c>
      <c r="K47" s="120">
        <f>ROUND(C47*G47*I47,0)</f>
        <v>421406</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364.78500000000003</v>
      </c>
      <c r="D48" s="116"/>
      <c r="E48" s="116"/>
      <c r="F48" s="116"/>
      <c r="G48" s="117">
        <f>K7</f>
        <v>1.0289999999999999</v>
      </c>
      <c r="H48" s="117"/>
      <c r="I48" s="118">
        <v>898.92</v>
      </c>
      <c r="J48" s="119" t="s">
        <v>95</v>
      </c>
      <c r="K48" s="120">
        <f>ROUND(C48*G48*I48,0)</f>
        <v>337422</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675.54099999999994</v>
      </c>
      <c r="D50" s="138"/>
      <c r="E50" s="139"/>
      <c r="F50" s="139"/>
      <c r="G50" s="140" t="s">
        <v>97</v>
      </c>
      <c r="H50" s="140"/>
      <c r="I50" s="140"/>
      <c r="J50" s="140"/>
      <c r="K50" s="140"/>
      <c r="L50" s="323">
        <f>IF(B2=75,0,K49+K48+K47)</f>
        <v>758828</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675.54100000000005</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3.3639999999999998E-3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639.9799999999999</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3.4979999999999998E-3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3.3639999999999998E-3</v>
      </c>
      <c r="L59" s="323">
        <f>SUM(I59*K59)</f>
        <v>14248.433932</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3.3639999999999998E-3</v>
      </c>
      <c r="L67" s="323">
        <f>SUM(I67*K67)</f>
        <v>362591.97953199997</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3.4979999999999998E-3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3.3639999999999998E-3</v>
      </c>
      <c r="L70" s="323">
        <f t="shared" si="11"/>
        <v>-14154.487503999999</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3.3639999999999998E-3</v>
      </c>
      <c r="L71" s="323">
        <f t="shared" si="11"/>
        <v>6331.4718639999992</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3.4979999999999998E-3</v>
      </c>
      <c r="L72" s="323">
        <f t="shared" si="11"/>
        <v>49746.450204000001</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178</v>
      </c>
      <c r="AA74" s="165" t="s">
        <v>129</v>
      </c>
      <c r="AB74" s="166">
        <f>+K75</f>
        <v>365</v>
      </c>
      <c r="AC74" s="56">
        <f>ROUND(AB74*Z74,0)</f>
        <v>64970</v>
      </c>
      <c r="AD74" s="9"/>
    </row>
    <row r="75" spans="1:30" ht="19.5" customHeight="1" x14ac:dyDescent="0.3">
      <c r="A75" s="1" t="s">
        <v>130</v>
      </c>
      <c r="B75" s="167" t="s">
        <v>127</v>
      </c>
      <c r="C75" s="168" t="s">
        <v>128</v>
      </c>
      <c r="D75" s="167">
        <v>178</v>
      </c>
      <c r="E75" s="167">
        <v>0</v>
      </c>
      <c r="F75" s="167">
        <v>0</v>
      </c>
      <c r="G75" s="169">
        <f>IF($B$154&lt;8,D75,E75)</f>
        <v>178</v>
      </c>
      <c r="H75" s="170"/>
      <c r="I75" s="171">
        <f>AVERAGE(G75,D75)</f>
        <v>178</v>
      </c>
      <c r="J75" s="172" t="s">
        <v>129</v>
      </c>
      <c r="K75" s="173">
        <v>365</v>
      </c>
      <c r="L75" s="323">
        <f t="shared" ref="L75:L78" si="12">SUM(I75*K75)</f>
        <v>64970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3.4979999999999998E-3</v>
      </c>
      <c r="L77" s="323">
        <f t="shared" si="12"/>
        <v>6023.9092979999996</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3.3639999999999998E-3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64970</v>
      </c>
      <c r="AD81" s="188"/>
    </row>
    <row r="82" spans="1:30" ht="22.5" customHeight="1" thickTop="1" thickBot="1" x14ac:dyDescent="0.35">
      <c r="B82" s="14" t="s">
        <v>139</v>
      </c>
      <c r="C82" s="14"/>
      <c r="D82" s="14"/>
      <c r="E82" s="14"/>
      <c r="F82" s="14"/>
      <c r="G82" s="14"/>
      <c r="H82" s="14"/>
      <c r="I82" s="14"/>
      <c r="J82" s="14"/>
      <c r="K82" s="14"/>
      <c r="L82" s="342">
        <f>SUM(L44:L81)</f>
        <v>4266340.5670855306</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'3385'!AC81</f>
        <v>64970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4266340.5670855306</v>
      </c>
      <c r="L86" s="323">
        <f>IF(G26=0,0,IF(G26&gt;250,-(((250/G26)*K86)*IF(M86="H",0.02,0.05)),IF(M86="H",-0.02*K86,-0.05*K86)))</f>
        <v>-83329.5682498971</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4183010.9988356335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-2640494.44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1542516.5588356336</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308503.31176712672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129987.46010437945</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306</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307</v>
      </c>
      <c r="C123" s="208" t="s">
        <v>198</v>
      </c>
    </row>
    <row r="124" spans="2:3" hidden="1" x14ac:dyDescent="0.3">
      <c r="B124" s="212" t="s">
        <v>308</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41808.602592592499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306</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307</v>
      </c>
      <c r="C164" s="222" t="s">
        <v>243</v>
      </c>
      <c r="D164" s="218"/>
    </row>
    <row r="165" spans="1:4" hidden="1" x14ac:dyDescent="0.3">
      <c r="A165" s="217" t="s">
        <v>244</v>
      </c>
      <c r="B165" s="221" t="s">
        <v>308</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41808.602592592499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9" priority="2" stopIfTrue="1" operator="lessThan">
      <formula>0</formula>
    </cfRule>
  </conditionalFormatting>
  <conditionalFormatting sqref="A141:A172">
    <cfRule type="cellIs" dxfId="4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'3386'!B2</f>
        <v>50</v>
      </c>
      <c r="W2" s="429" t="s">
        <v>4</v>
      </c>
      <c r="X2" s="430"/>
      <c r="Y2" s="431"/>
      <c r="Z2" s="431"/>
      <c r="AA2" s="431"/>
      <c r="AB2" s="431"/>
      <c r="AC2" s="431"/>
      <c r="AD2" s="9"/>
    </row>
    <row r="3" spans="1:30" ht="20.399999999999999" x14ac:dyDescent="0.35">
      <c r="B3" s="10" t="str">
        <f>"Revenue Estimate Worksheet for "&amp;B124</f>
        <v>Revenue Estimate Worksheet for Toussaint Louverture Arts</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'3386'!G7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40" t="s">
        <v>26</v>
      </c>
      <c r="W10" s="440"/>
      <c r="X10" s="441">
        <f>IF('3386'!K$84=1,'3386'!G10,0)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1" t="s">
        <v>28</v>
      </c>
      <c r="W11" s="451"/>
      <c r="X11" s="441">
        <f>IF('3386'!K$84=1,'3386'!G11,0)</f>
        <v>0</v>
      </c>
      <c r="Y11" s="441"/>
      <c r="Z11" s="452">
        <v>1</v>
      </c>
      <c r="AA11" s="452"/>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1" t="s">
        <v>31</v>
      </c>
      <c r="W12" s="451"/>
      <c r="X12" s="441">
        <f>IF('3386'!K$84=1,'3386'!G12,0)</f>
        <v>0</v>
      </c>
      <c r="Y12" s="441"/>
      <c r="Z12" s="452">
        <v>1</v>
      </c>
      <c r="AA12" s="452"/>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1" t="s">
        <v>33</v>
      </c>
      <c r="W13" s="451"/>
      <c r="X13" s="441">
        <f>IF('3386'!K$84=1,'3386'!G13,0)</f>
        <v>0</v>
      </c>
      <c r="Y13" s="441"/>
      <c r="Z13" s="452">
        <v>1</v>
      </c>
      <c r="AA13" s="452"/>
      <c r="AB13" s="55">
        <f t="shared" si="0"/>
        <v>0</v>
      </c>
      <c r="AC13" s="56">
        <f t="shared" si="1"/>
        <v>0</v>
      </c>
      <c r="AD13" s="9"/>
    </row>
    <row r="14" spans="1:30" x14ac:dyDescent="0.3">
      <c r="A14" s="1" t="s">
        <v>35</v>
      </c>
      <c r="B14" s="14" t="s">
        <v>36</v>
      </c>
      <c r="C14" s="14"/>
      <c r="D14" s="14">
        <v>28.64</v>
      </c>
      <c r="E14" s="14">
        <v>0</v>
      </c>
      <c r="F14" s="14">
        <v>0</v>
      </c>
      <c r="G14" s="47">
        <f t="shared" si="2"/>
        <v>57.28</v>
      </c>
      <c r="H14" s="48"/>
      <c r="I14" s="57">
        <v>1.004</v>
      </c>
      <c r="J14" s="57"/>
      <c r="K14" s="50">
        <f t="shared" si="3"/>
        <v>57.509099999999997</v>
      </c>
      <c r="L14" s="323">
        <f t="shared" si="4"/>
        <v>238587.50456610296</v>
      </c>
      <c r="N14" s="52">
        <v>5103</v>
      </c>
      <c r="O14" s="53">
        <v>103</v>
      </c>
      <c r="Q14" s="54"/>
      <c r="V14" s="451" t="s">
        <v>36</v>
      </c>
      <c r="W14" s="451"/>
      <c r="X14" s="441">
        <f>IF('3386'!K$84=1,'3386'!G14,0)</f>
        <v>0</v>
      </c>
      <c r="Y14" s="441"/>
      <c r="Z14" s="452">
        <v>1</v>
      </c>
      <c r="AA14" s="452"/>
      <c r="AB14" s="55">
        <f t="shared" si="0"/>
        <v>0</v>
      </c>
      <c r="AC14" s="56">
        <f t="shared" si="1"/>
        <v>0</v>
      </c>
      <c r="AD14" s="9"/>
    </row>
    <row r="15" spans="1:30" x14ac:dyDescent="0.3">
      <c r="A15" s="1" t="s">
        <v>37</v>
      </c>
      <c r="B15" s="14" t="s">
        <v>38</v>
      </c>
      <c r="C15" s="14"/>
      <c r="D15" s="14">
        <v>2</v>
      </c>
      <c r="E15" s="14">
        <v>0</v>
      </c>
      <c r="F15" s="14">
        <v>0</v>
      </c>
      <c r="G15" s="47">
        <f t="shared" si="2"/>
        <v>4</v>
      </c>
      <c r="H15" s="48"/>
      <c r="I15" s="57">
        <f>I14</f>
        <v>1.004</v>
      </c>
      <c r="J15" s="57"/>
      <c r="K15" s="50">
        <f t="shared" si="3"/>
        <v>4.016</v>
      </c>
      <c r="L15" s="323">
        <f t="shared" si="4"/>
        <v>16661.144381279999</v>
      </c>
      <c r="M15" s="1" t="str">
        <f>IF(ROUND(G15,2)=ROUND(SUM(G34:G36),2)," ","CHECK 2. 9-12 Lines Below")</f>
        <v xml:space="preserve"> </v>
      </c>
      <c r="N15" s="52">
        <v>5103</v>
      </c>
      <c r="O15" s="58" t="s">
        <v>39</v>
      </c>
      <c r="Q15" s="54"/>
      <c r="V15" s="451" t="s">
        <v>38</v>
      </c>
      <c r="W15" s="451"/>
      <c r="X15" s="441">
        <f>IF('3386'!K$84=1,'3386'!G15,0)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IF('3386'!K$84=1,'3386'!G16,0)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IF('3386'!K$84=1,'3386'!G17,0)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IF('3386'!K$84=1,'3386'!G18,0)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IF('3386'!K$84=1,'3386'!G19,0)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IF('3386'!K$84=1,'3386'!G20,0)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IF('3386'!K$84=1,'3386'!G21,0)</f>
        <v>0</v>
      </c>
      <c r="Y21" s="441"/>
      <c r="Z21" s="452">
        <v>1</v>
      </c>
      <c r="AA21" s="452"/>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1" t="s">
        <v>53</v>
      </c>
      <c r="W22" s="451"/>
      <c r="X22" s="441">
        <f>IF('3386'!K$84=1,'3386'!G22,0)</f>
        <v>0</v>
      </c>
      <c r="Y22" s="441"/>
      <c r="Z22" s="452">
        <v>1</v>
      </c>
      <c r="AA22" s="452"/>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1" t="s">
        <v>55</v>
      </c>
      <c r="W23" s="451"/>
      <c r="X23" s="441">
        <f>IF('3386'!K$84=1,'3386'!G23,0)</f>
        <v>0</v>
      </c>
      <c r="Y23" s="441"/>
      <c r="Z23" s="452">
        <v>1</v>
      </c>
      <c r="AA23" s="452"/>
      <c r="AB23" s="55">
        <f t="shared" si="0"/>
        <v>0</v>
      </c>
      <c r="AC23" s="56">
        <f t="shared" si="1"/>
        <v>0</v>
      </c>
      <c r="AD23" s="9"/>
    </row>
    <row r="24" spans="1:30" ht="16.2" x14ac:dyDescent="0.35">
      <c r="A24" s="1" t="s">
        <v>56</v>
      </c>
      <c r="B24" s="14" t="s">
        <v>57</v>
      </c>
      <c r="C24" s="14"/>
      <c r="D24" s="14">
        <v>59.71</v>
      </c>
      <c r="E24" s="14">
        <v>0</v>
      </c>
      <c r="F24" s="14">
        <v>0</v>
      </c>
      <c r="G24" s="47">
        <f t="shared" si="2"/>
        <v>119.42</v>
      </c>
      <c r="H24" s="48"/>
      <c r="I24" s="57">
        <f>I23</f>
        <v>1.147</v>
      </c>
      <c r="J24" s="57"/>
      <c r="K24" s="50">
        <f t="shared" si="3"/>
        <v>136.97470000000001</v>
      </c>
      <c r="L24" s="323">
        <f t="shared" si="4"/>
        <v>568265.75031935098</v>
      </c>
      <c r="N24" s="52">
        <v>5103</v>
      </c>
      <c r="O24" s="53">
        <v>130</v>
      </c>
      <c r="Q24" s="54"/>
      <c r="V24" s="451" t="s">
        <v>57</v>
      </c>
      <c r="W24" s="451"/>
      <c r="X24" s="441">
        <f>IF('3386'!K$84=1,'3386'!G24,0)</f>
        <v>0</v>
      </c>
      <c r="Y24" s="441"/>
      <c r="Z24" s="452">
        <v>1</v>
      </c>
      <c r="AA24" s="452"/>
      <c r="AB24" s="55">
        <f t="shared" si="0"/>
        <v>0</v>
      </c>
      <c r="AC24" s="56">
        <f t="shared" si="1"/>
        <v>0</v>
      </c>
      <c r="AD24" s="9"/>
    </row>
    <row r="25" spans="1:30" ht="16.8" thickBot="1" x14ac:dyDescent="0.4">
      <c r="A25" s="1" t="s">
        <v>58</v>
      </c>
      <c r="B25" s="14" t="s">
        <v>59</v>
      </c>
      <c r="C25" s="14"/>
      <c r="D25" s="14">
        <v>1.1499999999999999</v>
      </c>
      <c r="E25" s="14">
        <v>0</v>
      </c>
      <c r="F25" s="14">
        <v>0</v>
      </c>
      <c r="G25" s="47">
        <f t="shared" si="2"/>
        <v>2.2999999999999998</v>
      </c>
      <c r="H25" s="48"/>
      <c r="I25" s="57">
        <v>1.004</v>
      </c>
      <c r="J25" s="57"/>
      <c r="K25" s="50">
        <f t="shared" si="3"/>
        <v>2.3092000000000001</v>
      </c>
      <c r="L25" s="323">
        <f t="shared" si="4"/>
        <v>9580.1580192359997</v>
      </c>
      <c r="N25" s="52">
        <v>5310</v>
      </c>
      <c r="O25" s="53">
        <v>300</v>
      </c>
      <c r="Q25" s="54"/>
      <c r="V25" s="451" t="s">
        <v>59</v>
      </c>
      <c r="W25" s="451"/>
      <c r="X25" s="441">
        <f>IF('3386'!K$84=1,'3386'!G25,0)</f>
        <v>0</v>
      </c>
      <c r="Y25" s="441"/>
      <c r="Z25" s="452">
        <v>1</v>
      </c>
      <c r="AA25" s="452"/>
      <c r="AB25" s="55">
        <f t="shared" si="0"/>
        <v>0</v>
      </c>
      <c r="AC25" s="56">
        <f t="shared" si="1"/>
        <v>0</v>
      </c>
      <c r="AD25" s="9"/>
    </row>
    <row r="26" spans="1:30" ht="20.25" customHeight="1" thickBot="1" x14ac:dyDescent="0.35">
      <c r="B26" s="60" t="s">
        <v>60</v>
      </c>
      <c r="C26" s="60"/>
      <c r="D26" s="61">
        <f t="shared" ref="D26:E26" si="5">SUM(D10:D25)</f>
        <v>91.5</v>
      </c>
      <c r="E26" s="61">
        <f t="shared" si="5"/>
        <v>0</v>
      </c>
      <c r="F26" s="61"/>
      <c r="G26" s="61">
        <f>SUM(G10:G25)</f>
        <v>183</v>
      </c>
      <c r="H26" s="62"/>
      <c r="I26" s="62"/>
      <c r="J26" s="63"/>
      <c r="K26" s="64">
        <f>SUM(K10:K25)</f>
        <v>200.809</v>
      </c>
      <c r="L26" s="321">
        <f>SUM(L10:L25)</f>
        <v>833094.55728596996</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0</v>
      </c>
      <c r="E31" s="14">
        <v>0</v>
      </c>
      <c r="F31" s="85">
        <v>0</v>
      </c>
      <c r="G31" s="47">
        <f t="shared" si="6"/>
        <v>0</v>
      </c>
      <c r="H31" s="76"/>
      <c r="I31" s="86" t="s">
        <v>72</v>
      </c>
      <c r="J31" s="52">
        <v>251</v>
      </c>
      <c r="K31" s="78">
        <v>1173</v>
      </c>
      <c r="L31" s="323">
        <f t="shared" si="8"/>
        <v>0</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2</v>
      </c>
      <c r="E34" s="14">
        <v>0</v>
      </c>
      <c r="F34" s="85">
        <v>0</v>
      </c>
      <c r="G34" s="47">
        <f t="shared" si="6"/>
        <v>4</v>
      </c>
      <c r="H34" s="76"/>
      <c r="I34" s="86" t="s">
        <v>76</v>
      </c>
      <c r="J34" s="52">
        <v>251</v>
      </c>
      <c r="K34" s="78">
        <v>835</v>
      </c>
      <c r="L34" s="323">
        <f t="shared" si="8"/>
        <v>3340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2</v>
      </c>
      <c r="E37" s="61">
        <f t="shared" si="10"/>
        <v>0</v>
      </c>
      <c r="F37" s="61"/>
      <c r="G37" s="61">
        <f>SUM(G28:G36)</f>
        <v>4</v>
      </c>
      <c r="H37" s="62"/>
      <c r="I37" s="14" t="s">
        <v>80</v>
      </c>
      <c r="J37" s="14"/>
      <c r="K37" s="14"/>
      <c r="L37" s="323">
        <f>SUM(L28:L36)</f>
        <v>3340</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34587</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871021.55728596996</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200.809</v>
      </c>
      <c r="D49" s="116"/>
      <c r="E49" s="116"/>
      <c r="F49" s="116"/>
      <c r="G49" s="117">
        <f>K7</f>
        <v>1.0289999999999999</v>
      </c>
      <c r="H49" s="117"/>
      <c r="I49" s="118">
        <v>901.09</v>
      </c>
      <c r="J49" s="119" t="s">
        <v>95</v>
      </c>
      <c r="K49" s="120">
        <f>ROUND(C49*G49*I49,0)</f>
        <v>186194</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200.809</v>
      </c>
      <c r="D50" s="138"/>
      <c r="E50" s="139"/>
      <c r="F50" s="139"/>
      <c r="G50" s="140" t="s">
        <v>97</v>
      </c>
      <c r="H50" s="140"/>
      <c r="I50" s="140"/>
      <c r="J50" s="140"/>
      <c r="K50" s="140"/>
      <c r="L50" s="323">
        <f>IF(B2=75,0,K49+K48+K47)</f>
        <v>186194</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200.809</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1E-3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183</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1E-3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1E-3</v>
      </c>
      <c r="L59" s="323">
        <f>SUM(I59*K59)</f>
        <v>4235.5630000000001</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1E-3</v>
      </c>
      <c r="L67" s="323">
        <f>SUM(I67*K67)</f>
        <v>107785.963</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1E-3</v>
      </c>
      <c r="L70" s="323">
        <f t="shared" si="11"/>
        <v>-4207.6360000000004</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1E-3</v>
      </c>
      <c r="L71" s="323">
        <f t="shared" si="11"/>
        <v>1882.126</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1E-3</v>
      </c>
      <c r="L72" s="323">
        <f t="shared" si="11"/>
        <v>14221.398000000001</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74</v>
      </c>
      <c r="AA74" s="165" t="s">
        <v>129</v>
      </c>
      <c r="AB74" s="166">
        <f>+K75</f>
        <v>365</v>
      </c>
      <c r="AC74" s="56">
        <f>ROUND(AB74*Z74,0)</f>
        <v>27010</v>
      </c>
      <c r="AD74" s="9"/>
    </row>
    <row r="75" spans="1:30" ht="19.5" customHeight="1" x14ac:dyDescent="0.3">
      <c r="A75" s="1" t="s">
        <v>130</v>
      </c>
      <c r="B75" s="167" t="s">
        <v>127</v>
      </c>
      <c r="C75" s="168" t="s">
        <v>128</v>
      </c>
      <c r="D75" s="167">
        <v>74</v>
      </c>
      <c r="E75" s="167">
        <v>0</v>
      </c>
      <c r="F75" s="167">
        <v>0</v>
      </c>
      <c r="G75" s="169">
        <f>IF($B$154&lt;8,D75,E75)</f>
        <v>74</v>
      </c>
      <c r="H75" s="170"/>
      <c r="I75" s="171">
        <f>AVERAGE(G75,D75)</f>
        <v>74</v>
      </c>
      <c r="J75" s="172" t="s">
        <v>129</v>
      </c>
      <c r="K75" s="173">
        <v>365</v>
      </c>
      <c r="L75" s="323">
        <f t="shared" ref="L75:L78" si="12">SUM(I75*K75)</f>
        <v>27010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1E-3</v>
      </c>
      <c r="L77" s="323">
        <v>0</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1E-3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27010</v>
      </c>
      <c r="AD81" s="188"/>
    </row>
    <row r="82" spans="1:30" ht="22.5" customHeight="1" thickTop="1" thickBot="1" x14ac:dyDescent="0.35">
      <c r="B82" s="14" t="s">
        <v>139</v>
      </c>
      <c r="C82" s="14"/>
      <c r="D82" s="14"/>
      <c r="E82" s="14"/>
      <c r="F82" s="14"/>
      <c r="G82" s="14"/>
      <c r="H82" s="14"/>
      <c r="I82" s="14"/>
      <c r="J82" s="14"/>
      <c r="K82" s="14"/>
      <c r="L82" s="342">
        <f>SUM(L44:L81)</f>
        <v>1208142.9712859702</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'3386'!AC81</f>
        <v>27010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1208142.9712859702</v>
      </c>
      <c r="L86" s="323">
        <f>IF(G26=0,0,IF(G26&gt;250,-(((250/G26)*K86)*IF(M86="H",0.02,0.05)),IF(M86="H",-0.02*K86,-0.05*K86)))</f>
        <v>-60407.148564298514</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1147735.8227216718</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-731324.45</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416411.37272167183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83282.274544334359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309</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310</v>
      </c>
      <c r="C123" s="208" t="s">
        <v>198</v>
      </c>
    </row>
    <row r="124" spans="2:3" hidden="1" x14ac:dyDescent="0.3">
      <c r="B124" s="212" t="s">
        <v>311</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41808.602604166699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309</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310</v>
      </c>
      <c r="C164" s="222" t="s">
        <v>243</v>
      </c>
      <c r="D164" s="218"/>
    </row>
    <row r="165" spans="1:4" hidden="1" x14ac:dyDescent="0.3">
      <c r="A165" s="217" t="s">
        <v>244</v>
      </c>
      <c r="B165" s="221" t="s">
        <v>311</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41808.602604166699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7" priority="2" stopIfTrue="1" operator="lessThan">
      <formula>0</formula>
    </cfRule>
  </conditionalFormatting>
  <conditionalFormatting sqref="A141:A172">
    <cfRule type="cellIs" dxfId="4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180"/>
  <sheetViews>
    <sheetView topLeftCell="B80" zoomScale="70" zoomScaleNormal="70" workbookViewId="0">
      <selection activeCell="G10" sqref="G10"/>
    </sheetView>
  </sheetViews>
  <sheetFormatPr defaultColWidth="8.886718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8867187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'3391'!B2</f>
        <v>50</v>
      </c>
      <c r="W2" s="429" t="s">
        <v>4</v>
      </c>
      <c r="X2" s="430"/>
      <c r="Y2" s="431"/>
      <c r="Z2" s="431"/>
      <c r="AA2" s="431"/>
      <c r="AB2" s="431"/>
      <c r="AC2" s="431"/>
      <c r="AD2" s="9"/>
    </row>
    <row r="3" spans="1:30" ht="20.399999999999999" x14ac:dyDescent="0.35">
      <c r="B3" s="10" t="str">
        <f>"Revenue Estimate Worksheet for "&amp;B124</f>
        <v>Revenue Estimate Worksheet for Seagull Acad-Independent Chart</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'3391'!G7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40" t="s">
        <v>26</v>
      </c>
      <c r="W10" s="440"/>
      <c r="X10" s="441">
        <f>IF('3391'!K$84=1,'3391'!G10,0)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1" t="s">
        <v>28</v>
      </c>
      <c r="W11" s="451"/>
      <c r="X11" s="441">
        <f>IF('3391'!K$84=1,'3391'!G11,0)</f>
        <v>0</v>
      </c>
      <c r="Y11" s="441"/>
      <c r="Z11" s="452">
        <v>1</v>
      </c>
      <c r="AA11" s="452"/>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1" t="s">
        <v>31</v>
      </c>
      <c r="W12" s="451"/>
      <c r="X12" s="441">
        <f>IF('3391'!K$84=1,'3391'!G12,0)</f>
        <v>0</v>
      </c>
      <c r="Y12" s="441"/>
      <c r="Z12" s="452">
        <v>1</v>
      </c>
      <c r="AA12" s="452"/>
      <c r="AB12" s="55">
        <f t="shared" si="0"/>
        <v>0</v>
      </c>
      <c r="AC12" s="56">
        <f t="shared" si="1"/>
        <v>0</v>
      </c>
      <c r="AD12" s="9"/>
    </row>
    <row r="13" spans="1:30" x14ac:dyDescent="0.3">
      <c r="A13" s="1" t="s">
        <v>32</v>
      </c>
      <c r="B13" s="14" t="s">
        <v>33</v>
      </c>
      <c r="C13" s="14"/>
      <c r="D13" s="14">
        <v>5</v>
      </c>
      <c r="E13" s="14">
        <v>0</v>
      </c>
      <c r="F13" s="14">
        <v>0</v>
      </c>
      <c r="G13" s="47">
        <f t="shared" si="2"/>
        <v>10</v>
      </c>
      <c r="H13" s="48"/>
      <c r="I13" s="57">
        <f>I12</f>
        <v>1</v>
      </c>
      <c r="J13" s="57"/>
      <c r="K13" s="50">
        <f t="shared" si="3"/>
        <v>10</v>
      </c>
      <c r="L13" s="323">
        <f t="shared" si="4"/>
        <v>41486.913299999993</v>
      </c>
      <c r="M13" s="1" t="str">
        <f>IF(ROUND(G13,2)=ROUND(SUM(G31:G33),2)," ","CHECK 2. 4-8 Lines Below")</f>
        <v xml:space="preserve"> </v>
      </c>
      <c r="N13" s="52">
        <v>5102</v>
      </c>
      <c r="O13" s="58" t="s">
        <v>34</v>
      </c>
      <c r="Q13" s="54"/>
      <c r="V13" s="451" t="s">
        <v>33</v>
      </c>
      <c r="W13" s="451"/>
      <c r="X13" s="441">
        <f>IF('3391'!K$84=1,'3391'!G13,0)</f>
        <v>10</v>
      </c>
      <c r="Y13" s="441"/>
      <c r="Z13" s="452">
        <v>1</v>
      </c>
      <c r="AA13" s="452"/>
      <c r="AB13" s="55">
        <f t="shared" si="0"/>
        <v>10</v>
      </c>
      <c r="AC13" s="56">
        <f t="shared" si="1"/>
        <v>41487</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IF('3391'!K$84=1,'3391'!G14,0)</f>
        <v>0</v>
      </c>
      <c r="Y14" s="441"/>
      <c r="Z14" s="452">
        <v>1</v>
      </c>
      <c r="AA14" s="452"/>
      <c r="AB14" s="55">
        <f t="shared" si="0"/>
        <v>0</v>
      </c>
      <c r="AC14" s="56">
        <f t="shared" si="1"/>
        <v>0</v>
      </c>
      <c r="AD14" s="9"/>
    </row>
    <row r="15" spans="1:30" x14ac:dyDescent="0.3">
      <c r="A15" s="1" t="s">
        <v>37</v>
      </c>
      <c r="B15" s="14" t="s">
        <v>38</v>
      </c>
      <c r="C15" s="14"/>
      <c r="D15" s="319">
        <v>23.5</v>
      </c>
      <c r="E15" s="319">
        <v>0</v>
      </c>
      <c r="F15" s="14">
        <v>0</v>
      </c>
      <c r="G15" s="47">
        <f t="shared" si="2"/>
        <v>47</v>
      </c>
      <c r="H15" s="48"/>
      <c r="I15" s="57">
        <f>I14</f>
        <v>1.004</v>
      </c>
      <c r="J15" s="57"/>
      <c r="K15" s="50">
        <f t="shared" si="3"/>
        <v>47.188000000000002</v>
      </c>
      <c r="L15" s="323">
        <f t="shared" si="4"/>
        <v>195768.44648004</v>
      </c>
      <c r="M15" s="1" t="str">
        <f>IF(ROUND(G15,2)=ROUND(SUM(G34:G36),2)," ","CHECK 2. 9-12 Lines Below")</f>
        <v xml:space="preserve"> </v>
      </c>
      <c r="N15" s="52">
        <v>5103</v>
      </c>
      <c r="O15" s="58" t="s">
        <v>39</v>
      </c>
      <c r="Q15" s="54"/>
      <c r="V15" s="451" t="s">
        <v>38</v>
      </c>
      <c r="W15" s="451"/>
      <c r="X15" s="441">
        <f>IF('3391'!K$84=1,'3391'!G15,0)</f>
        <v>47</v>
      </c>
      <c r="Y15" s="441"/>
      <c r="Z15" s="452">
        <v>1</v>
      </c>
      <c r="AA15" s="452"/>
      <c r="AB15" s="55">
        <f t="shared" si="0"/>
        <v>47</v>
      </c>
      <c r="AC15" s="59">
        <f t="shared" si="1"/>
        <v>194988</v>
      </c>
      <c r="AD15" s="9"/>
    </row>
    <row r="16" spans="1:30" ht="16.2" x14ac:dyDescent="0.35">
      <c r="A16" s="1" t="s">
        <v>40</v>
      </c>
      <c r="B16" s="14" t="s">
        <v>41</v>
      </c>
      <c r="C16" s="14"/>
      <c r="D16" s="319">
        <v>0</v>
      </c>
      <c r="E16" s="319">
        <v>0</v>
      </c>
      <c r="F16" s="14">
        <v>0</v>
      </c>
      <c r="G16" s="47">
        <f t="shared" si="2"/>
        <v>0</v>
      </c>
      <c r="H16" s="48"/>
      <c r="I16" s="57">
        <v>3.548</v>
      </c>
      <c r="J16" s="57"/>
      <c r="K16" s="50">
        <f t="shared" si="3"/>
        <v>0</v>
      </c>
      <c r="L16" s="323">
        <f t="shared" si="4"/>
        <v>0</v>
      </c>
      <c r="N16" s="52">
        <v>5101</v>
      </c>
      <c r="O16" s="1">
        <v>254</v>
      </c>
      <c r="Q16" s="54"/>
      <c r="V16" s="451" t="s">
        <v>41</v>
      </c>
      <c r="W16" s="451"/>
      <c r="X16" s="441">
        <f>IF('3391'!K$84=1,'3391'!G16,0)</f>
        <v>0</v>
      </c>
      <c r="Y16" s="441"/>
      <c r="Z16" s="452">
        <v>1</v>
      </c>
      <c r="AA16" s="452"/>
      <c r="AB16" s="55">
        <f t="shared" si="0"/>
        <v>0</v>
      </c>
      <c r="AC16" s="56">
        <f t="shared" si="1"/>
        <v>0</v>
      </c>
      <c r="AD16" s="9"/>
    </row>
    <row r="17" spans="1:30" ht="16.2" x14ac:dyDescent="0.35">
      <c r="A17" s="1" t="s">
        <v>42</v>
      </c>
      <c r="B17" s="14" t="s">
        <v>43</v>
      </c>
      <c r="C17" s="14"/>
      <c r="D17" s="319">
        <v>0</v>
      </c>
      <c r="E17" s="319">
        <v>0</v>
      </c>
      <c r="F17" s="14">
        <v>0</v>
      </c>
      <c r="G17" s="47">
        <f t="shared" si="2"/>
        <v>0</v>
      </c>
      <c r="H17" s="48"/>
      <c r="I17" s="57">
        <f>I16</f>
        <v>3.548</v>
      </c>
      <c r="J17" s="57"/>
      <c r="K17" s="50">
        <f t="shared" si="3"/>
        <v>0</v>
      </c>
      <c r="L17" s="323">
        <f t="shared" si="4"/>
        <v>0</v>
      </c>
      <c r="N17" s="52">
        <v>5102</v>
      </c>
      <c r="O17" s="54">
        <v>254</v>
      </c>
      <c r="Q17" s="54"/>
      <c r="V17" s="451" t="s">
        <v>43</v>
      </c>
      <c r="W17" s="451"/>
      <c r="X17" s="441">
        <f>IF('3391'!K$84=1,'3391'!G17,0)</f>
        <v>0</v>
      </c>
      <c r="Y17" s="441"/>
      <c r="Z17" s="452">
        <v>1</v>
      </c>
      <c r="AA17" s="452"/>
      <c r="AB17" s="55">
        <f t="shared" si="0"/>
        <v>0</v>
      </c>
      <c r="AC17" s="56">
        <f t="shared" si="1"/>
        <v>0</v>
      </c>
      <c r="AD17" s="9"/>
    </row>
    <row r="18" spans="1:30" ht="16.2" x14ac:dyDescent="0.35">
      <c r="A18" s="1" t="s">
        <v>44</v>
      </c>
      <c r="B18" s="14" t="s">
        <v>45</v>
      </c>
      <c r="C18" s="14"/>
      <c r="D18" s="319">
        <v>1</v>
      </c>
      <c r="E18" s="319">
        <v>0</v>
      </c>
      <c r="F18" s="14">
        <v>0</v>
      </c>
      <c r="G18" s="47">
        <f t="shared" si="2"/>
        <v>2</v>
      </c>
      <c r="H18" s="48"/>
      <c r="I18" s="57">
        <f>I17</f>
        <v>3.548</v>
      </c>
      <c r="J18" s="57"/>
      <c r="K18" s="50">
        <f t="shared" si="3"/>
        <v>7.0960000000000001</v>
      </c>
      <c r="L18" s="323">
        <f t="shared" si="4"/>
        <v>29439.113677679998</v>
      </c>
      <c r="N18" s="52">
        <v>5103</v>
      </c>
      <c r="O18" s="54">
        <v>254</v>
      </c>
      <c r="Q18" s="54"/>
      <c r="V18" s="451" t="s">
        <v>45</v>
      </c>
      <c r="W18" s="451"/>
      <c r="X18" s="441">
        <f>IF('3391'!K$84=1,'3391'!G18,0)</f>
        <v>2</v>
      </c>
      <c r="Y18" s="441"/>
      <c r="Z18" s="452">
        <v>1</v>
      </c>
      <c r="AA18" s="452"/>
      <c r="AB18" s="55">
        <f t="shared" si="0"/>
        <v>2</v>
      </c>
      <c r="AC18" s="56">
        <f t="shared" si="1"/>
        <v>8297</v>
      </c>
      <c r="AD18" s="9"/>
    </row>
    <row r="19" spans="1:30" ht="15" customHeight="1" x14ac:dyDescent="0.35">
      <c r="A19" s="1" t="s">
        <v>46</v>
      </c>
      <c r="B19" s="14" t="s">
        <v>47</v>
      </c>
      <c r="C19" s="14"/>
      <c r="D19" s="319">
        <v>0</v>
      </c>
      <c r="E19" s="319">
        <v>0</v>
      </c>
      <c r="F19" s="14">
        <v>0</v>
      </c>
      <c r="G19" s="47">
        <f t="shared" si="2"/>
        <v>0</v>
      </c>
      <c r="H19" s="48"/>
      <c r="I19" s="57">
        <v>5.1040000000000001</v>
      </c>
      <c r="J19" s="57"/>
      <c r="K19" s="50">
        <f t="shared" si="3"/>
        <v>0</v>
      </c>
      <c r="L19" s="323">
        <f t="shared" si="4"/>
        <v>0</v>
      </c>
      <c r="N19" s="52">
        <v>5101</v>
      </c>
      <c r="O19" s="1">
        <v>255</v>
      </c>
      <c r="Q19" s="54"/>
      <c r="V19" s="451" t="s">
        <v>47</v>
      </c>
      <c r="W19" s="451"/>
      <c r="X19" s="441">
        <f>IF('3391'!K$84=1,'3391'!G19,0)</f>
        <v>0</v>
      </c>
      <c r="Y19" s="441"/>
      <c r="Z19" s="452">
        <v>1</v>
      </c>
      <c r="AA19" s="452"/>
      <c r="AB19" s="55">
        <f t="shared" si="0"/>
        <v>0</v>
      </c>
      <c r="AC19" s="56">
        <f t="shared" si="1"/>
        <v>0</v>
      </c>
      <c r="AD19" s="9"/>
    </row>
    <row r="20" spans="1:30" ht="15" customHeight="1" x14ac:dyDescent="0.35">
      <c r="A20" s="1" t="s">
        <v>48</v>
      </c>
      <c r="B20" s="14" t="s">
        <v>49</v>
      </c>
      <c r="C20" s="14"/>
      <c r="D20" s="319">
        <v>0</v>
      </c>
      <c r="E20" s="319">
        <v>0</v>
      </c>
      <c r="F20" s="14">
        <v>0</v>
      </c>
      <c r="G20" s="47">
        <f t="shared" si="2"/>
        <v>0</v>
      </c>
      <c r="H20" s="48"/>
      <c r="I20" s="57">
        <f>I19</f>
        <v>5.1040000000000001</v>
      </c>
      <c r="J20" s="57"/>
      <c r="K20" s="50">
        <f t="shared" si="3"/>
        <v>0</v>
      </c>
      <c r="L20" s="323">
        <f t="shared" si="4"/>
        <v>0</v>
      </c>
      <c r="N20" s="52">
        <v>5102</v>
      </c>
      <c r="O20" s="54">
        <v>255</v>
      </c>
      <c r="Q20" s="54"/>
      <c r="V20" s="451" t="s">
        <v>49</v>
      </c>
      <c r="W20" s="451"/>
      <c r="X20" s="441">
        <f>IF('3391'!K$84=1,'3391'!G20,0)</f>
        <v>0</v>
      </c>
      <c r="Y20" s="441"/>
      <c r="Z20" s="452">
        <v>1</v>
      </c>
      <c r="AA20" s="452"/>
      <c r="AB20" s="55">
        <f t="shared" si="0"/>
        <v>0</v>
      </c>
      <c r="AC20" s="56">
        <f t="shared" si="1"/>
        <v>0</v>
      </c>
      <c r="AD20" s="9"/>
    </row>
    <row r="21" spans="1:30" ht="15" customHeight="1" x14ac:dyDescent="0.35">
      <c r="A21" s="1" t="s">
        <v>50</v>
      </c>
      <c r="B21" s="14" t="s">
        <v>51</v>
      </c>
      <c r="C21" s="14"/>
      <c r="D21" s="319">
        <v>0.5</v>
      </c>
      <c r="E21" s="319">
        <v>0</v>
      </c>
      <c r="F21" s="14">
        <v>0</v>
      </c>
      <c r="G21" s="47">
        <f t="shared" si="2"/>
        <v>1</v>
      </c>
      <c r="H21" s="48"/>
      <c r="I21" s="57">
        <f>I20</f>
        <v>5.1040000000000001</v>
      </c>
      <c r="J21" s="57"/>
      <c r="K21" s="50">
        <f t="shared" si="3"/>
        <v>5.1040000000000001</v>
      </c>
      <c r="L21" s="323">
        <f t="shared" si="4"/>
        <v>21174.920548319998</v>
      </c>
      <c r="N21" s="52">
        <v>5103</v>
      </c>
      <c r="O21" s="54">
        <v>255</v>
      </c>
      <c r="Q21" s="54"/>
      <c r="V21" s="451" t="s">
        <v>51</v>
      </c>
      <c r="W21" s="451"/>
      <c r="X21" s="441">
        <f>IF('3391'!K$84=1,'3391'!G21,0)</f>
        <v>1</v>
      </c>
      <c r="Y21" s="441"/>
      <c r="Z21" s="452">
        <v>1</v>
      </c>
      <c r="AA21" s="452"/>
      <c r="AB21" s="55">
        <f t="shared" si="0"/>
        <v>1</v>
      </c>
      <c r="AC21" s="56">
        <f t="shared" si="1"/>
        <v>4149</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1" t="s">
        <v>53</v>
      </c>
      <c r="W22" s="451"/>
      <c r="X22" s="441">
        <f>IF('3391'!K$84=1,'3391'!G22,0)</f>
        <v>0</v>
      </c>
      <c r="Y22" s="441"/>
      <c r="Z22" s="452">
        <v>1</v>
      </c>
      <c r="AA22" s="452"/>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1" t="s">
        <v>55</v>
      </c>
      <c r="W23" s="451"/>
      <c r="X23" s="441">
        <f>IF('3391'!K$84=1,'3391'!G23,0)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IF('3391'!K$84=1,'3391'!G24,0)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IF('3391'!K$84=1,'3391'!G25,0)</f>
        <v>0</v>
      </c>
      <c r="Y25" s="441"/>
      <c r="Z25" s="452">
        <v>1</v>
      </c>
      <c r="AA25" s="452"/>
      <c r="AB25" s="55">
        <f t="shared" si="0"/>
        <v>0</v>
      </c>
      <c r="AC25" s="56">
        <f t="shared" si="1"/>
        <v>0</v>
      </c>
      <c r="AD25" s="9"/>
    </row>
    <row r="26" spans="1:30" ht="20.25" customHeight="1" thickBot="1" x14ac:dyDescent="0.35">
      <c r="B26" s="60" t="s">
        <v>60</v>
      </c>
      <c r="C26" s="60"/>
      <c r="D26" s="61">
        <f t="shared" ref="D26:E26" si="5">SUM(D10:D25)</f>
        <v>30</v>
      </c>
      <c r="E26" s="61">
        <f t="shared" si="5"/>
        <v>0</v>
      </c>
      <c r="F26" s="61"/>
      <c r="G26" s="61">
        <f>SUM(G10:G25)</f>
        <v>60</v>
      </c>
      <c r="H26" s="62"/>
      <c r="I26" s="62"/>
      <c r="J26" s="63"/>
      <c r="K26" s="64">
        <f>SUM(K10:K25)</f>
        <v>69.388000000000005</v>
      </c>
      <c r="L26" s="321">
        <f>SUM(L10:L25)</f>
        <v>287869.39400604001</v>
      </c>
      <c r="N26" s="54"/>
      <c r="O26" s="65"/>
      <c r="P26" s="54"/>
      <c r="Q26" s="54"/>
      <c r="V26" s="453" t="s">
        <v>60</v>
      </c>
      <c r="W26" s="453"/>
      <c r="X26" s="454">
        <f>SUM(X10:X25)</f>
        <v>60</v>
      </c>
      <c r="Y26" s="454"/>
      <c r="Z26" s="455"/>
      <c r="AA26" s="456"/>
      <c r="AB26" s="66">
        <f>SUM(AB10:AB25)</f>
        <v>60</v>
      </c>
      <c r="AC26" s="67">
        <f>SUM(AC10:AC25)</f>
        <v>248921</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0.5</v>
      </c>
      <c r="E31" s="14">
        <v>0</v>
      </c>
      <c r="F31" s="85">
        <v>0</v>
      </c>
      <c r="G31" s="47">
        <f t="shared" si="6"/>
        <v>1</v>
      </c>
      <c r="H31" s="76"/>
      <c r="I31" s="86" t="s">
        <v>72</v>
      </c>
      <c r="J31" s="52">
        <v>251</v>
      </c>
      <c r="K31" s="78">
        <v>1173</v>
      </c>
      <c r="L31" s="323">
        <f t="shared" si="8"/>
        <v>1173</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320">
        <v>2.5</v>
      </c>
      <c r="E32" s="320">
        <v>0</v>
      </c>
      <c r="F32" s="85">
        <v>0</v>
      </c>
      <c r="G32" s="47">
        <f t="shared" si="6"/>
        <v>5</v>
      </c>
      <c r="H32" s="76"/>
      <c r="I32" s="86" t="s">
        <v>72</v>
      </c>
      <c r="J32" s="52">
        <v>252</v>
      </c>
      <c r="K32" s="78">
        <v>3506</v>
      </c>
      <c r="L32" s="323">
        <f t="shared" si="8"/>
        <v>17530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320">
        <v>2</v>
      </c>
      <c r="E33" s="320">
        <v>0</v>
      </c>
      <c r="F33" s="85">
        <v>0</v>
      </c>
      <c r="G33" s="47">
        <f t="shared" si="6"/>
        <v>4</v>
      </c>
      <c r="H33" s="76"/>
      <c r="I33" s="86" t="s">
        <v>72</v>
      </c>
      <c r="J33" s="52">
        <v>253</v>
      </c>
      <c r="K33" s="78">
        <v>7023</v>
      </c>
      <c r="L33" s="323">
        <f t="shared" si="8"/>
        <v>28092</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320">
        <v>3</v>
      </c>
      <c r="E34" s="320">
        <v>0</v>
      </c>
      <c r="F34" s="85">
        <v>0</v>
      </c>
      <c r="G34" s="47">
        <f t="shared" si="6"/>
        <v>6</v>
      </c>
      <c r="H34" s="76"/>
      <c r="I34" s="86" t="s">
        <v>76</v>
      </c>
      <c r="J34" s="52">
        <v>251</v>
      </c>
      <c r="K34" s="78">
        <v>835</v>
      </c>
      <c r="L34" s="323">
        <f t="shared" si="8"/>
        <v>5010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320">
        <v>8.5</v>
      </c>
      <c r="E35" s="320">
        <v>0</v>
      </c>
      <c r="F35" s="85">
        <v>0</v>
      </c>
      <c r="G35" s="47">
        <f t="shared" si="6"/>
        <v>17</v>
      </c>
      <c r="H35" s="76"/>
      <c r="I35" s="86" t="s">
        <v>76</v>
      </c>
      <c r="J35" s="52">
        <v>252</v>
      </c>
      <c r="K35" s="78">
        <v>3168</v>
      </c>
      <c r="L35" s="323">
        <f t="shared" si="8"/>
        <v>53856</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320">
        <v>12</v>
      </c>
      <c r="E36" s="320">
        <v>0</v>
      </c>
      <c r="F36" s="85">
        <v>0</v>
      </c>
      <c r="G36" s="47">
        <f t="shared" si="6"/>
        <v>24</v>
      </c>
      <c r="H36" s="76"/>
      <c r="I36" s="86" t="s">
        <v>76</v>
      </c>
      <c r="J36" s="52">
        <v>253</v>
      </c>
      <c r="K36" s="78">
        <v>6685</v>
      </c>
      <c r="L36" s="323">
        <f t="shared" si="8"/>
        <v>160440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28.5</v>
      </c>
      <c r="E37" s="61">
        <f t="shared" si="10"/>
        <v>0</v>
      </c>
      <c r="F37" s="61"/>
      <c r="G37" s="61">
        <f>SUM(G28:G36)</f>
        <v>57</v>
      </c>
      <c r="H37" s="62"/>
      <c r="I37" s="14" t="s">
        <v>80</v>
      </c>
      <c r="J37" s="14"/>
      <c r="K37" s="14"/>
      <c r="L37" s="323">
        <f>SUM(L28:L36)</f>
        <v>266101</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11340</v>
      </c>
      <c r="N40" s="98"/>
      <c r="O40" s="98"/>
      <c r="P40" s="98"/>
      <c r="Q40" s="98"/>
      <c r="V40" s="471" t="s">
        <v>84</v>
      </c>
      <c r="W40" s="471"/>
      <c r="X40" s="472">
        <f>+G40</f>
        <v>182954.62</v>
      </c>
      <c r="Y40" s="472"/>
      <c r="Z40" s="472"/>
      <c r="AA40" s="472"/>
      <c r="AB40" s="56">
        <f>ROUND(X39/X40,0)</f>
        <v>189</v>
      </c>
      <c r="AC40" s="56">
        <f>ROUND(AB40*$X$26,0)</f>
        <v>11340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565310.39400603995</v>
      </c>
      <c r="O44" s="1"/>
      <c r="V44" s="482" t="s">
        <v>88</v>
      </c>
      <c r="W44" s="482"/>
      <c r="X44" s="482"/>
      <c r="Y44" s="482"/>
      <c r="Z44" s="482"/>
      <c r="AA44" s="482"/>
      <c r="AB44" s="482"/>
      <c r="AC44" s="105">
        <f>SUM(AC26,AC37,AC40)</f>
        <v>260261</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10</v>
      </c>
      <c r="D48" s="116"/>
      <c r="E48" s="116"/>
      <c r="F48" s="116"/>
      <c r="G48" s="117">
        <f>K7</f>
        <v>1.0289999999999999</v>
      </c>
      <c r="H48" s="117"/>
      <c r="I48" s="118">
        <v>898.92</v>
      </c>
      <c r="J48" s="119" t="s">
        <v>95</v>
      </c>
      <c r="K48" s="120">
        <f>ROUND(C48*G48*I48,0)</f>
        <v>9250</v>
      </c>
      <c r="L48" s="338"/>
      <c r="O48" s="1"/>
      <c r="V48" s="127" t="s">
        <v>72</v>
      </c>
      <c r="W48" s="121">
        <f>AB12+AB13+AB17+AB20+AB23</f>
        <v>10</v>
      </c>
      <c r="X48" s="475">
        <f>AB7</f>
        <v>1.0289999999999999</v>
      </c>
      <c r="Y48" s="475"/>
      <c r="Z48" s="122">
        <f>+I48</f>
        <v>898.92</v>
      </c>
      <c r="AA48" s="123" t="s">
        <v>95</v>
      </c>
      <c r="AB48" s="124">
        <f>ROUND(W48*X48*Z48,0)</f>
        <v>9250</v>
      </c>
      <c r="AC48" s="128"/>
      <c r="AD48" s="9"/>
    </row>
    <row r="49" spans="2:30" ht="19.5" customHeight="1" thickBot="1" x14ac:dyDescent="0.4">
      <c r="B49" s="129" t="s">
        <v>76</v>
      </c>
      <c r="C49" s="130">
        <f>K14+K15+K18+K21+K24+K25</f>
        <v>59.388000000000005</v>
      </c>
      <c r="D49" s="116"/>
      <c r="E49" s="116"/>
      <c r="F49" s="116"/>
      <c r="G49" s="117">
        <f>K7</f>
        <v>1.0289999999999999</v>
      </c>
      <c r="H49" s="117"/>
      <c r="I49" s="118">
        <v>901.09</v>
      </c>
      <c r="J49" s="119" t="s">
        <v>95</v>
      </c>
      <c r="K49" s="120">
        <f>ROUND(C49*G49*I49,0)</f>
        <v>55066</v>
      </c>
      <c r="L49" s="338"/>
      <c r="M49" s="103"/>
      <c r="N49" s="131"/>
      <c r="O49" s="132"/>
      <c r="P49" s="65"/>
      <c r="Q49" s="133"/>
      <c r="V49" s="134" t="s">
        <v>76</v>
      </c>
      <c r="W49" s="135">
        <f>AB14+AB15+AB18+AB21+AB24+AB25</f>
        <v>50</v>
      </c>
      <c r="X49" s="475">
        <f>AB7</f>
        <v>1.0289999999999999</v>
      </c>
      <c r="Y49" s="475"/>
      <c r="Z49" s="122">
        <f>+I49</f>
        <v>901.09</v>
      </c>
      <c r="AA49" s="123" t="s">
        <v>95</v>
      </c>
      <c r="AB49" s="124">
        <f>ROUND(W49*X49*Z49,0)</f>
        <v>46361</v>
      </c>
      <c r="AC49" s="128"/>
      <c r="AD49" s="104"/>
    </row>
    <row r="50" spans="2:30" ht="24" customHeight="1" thickBot="1" x14ac:dyDescent="0.35">
      <c r="B50" s="136" t="s">
        <v>96</v>
      </c>
      <c r="C50" s="137">
        <f>SUM(C47:C49)</f>
        <v>69.388000000000005</v>
      </c>
      <c r="D50" s="138"/>
      <c r="E50" s="139"/>
      <c r="F50" s="139"/>
      <c r="G50" s="140" t="s">
        <v>97</v>
      </c>
      <c r="H50" s="140"/>
      <c r="I50" s="140"/>
      <c r="J50" s="140"/>
      <c r="K50" s="140"/>
      <c r="L50" s="323">
        <f>IF(B2=75,0,K49+K48+K47)</f>
        <v>64316</v>
      </c>
      <c r="N50" s="3"/>
      <c r="O50" s="1"/>
      <c r="V50" s="141" t="s">
        <v>96</v>
      </c>
      <c r="W50" s="142">
        <f>SUM(W47:W49)</f>
        <v>60</v>
      </c>
      <c r="X50" s="476" t="s">
        <v>97</v>
      </c>
      <c r="Y50" s="477"/>
      <c r="Z50" s="477"/>
      <c r="AA50" s="477"/>
      <c r="AB50" s="477"/>
      <c r="AC50" s="56">
        <f>IF(V2=75,0,AB49+AB48+AB47)</f>
        <v>55611</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69.388000000000005</v>
      </c>
      <c r="H53" s="57" t="s">
        <v>101</v>
      </c>
      <c r="I53" s="57"/>
      <c r="J53" s="147">
        <v>200815.52</v>
      </c>
      <c r="K53" s="147"/>
      <c r="L53" s="340"/>
      <c r="N53" s="3"/>
      <c r="O53" s="1"/>
      <c r="V53" s="485" t="s">
        <v>100</v>
      </c>
      <c r="W53" s="485"/>
      <c r="X53" s="148">
        <f>AB26</f>
        <v>60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3.4600000000000001E-4</v>
      </c>
      <c r="L54" s="328"/>
      <c r="N54" s="65"/>
      <c r="O54" s="1"/>
      <c r="V54" s="485" t="s">
        <v>102</v>
      </c>
      <c r="W54" s="485"/>
      <c r="X54" s="485"/>
      <c r="Y54" s="485"/>
      <c r="Z54" s="485"/>
      <c r="AA54" s="485"/>
      <c r="AB54" s="488">
        <f>ROUND(X53/AA53,6)</f>
        <v>2.99E-4</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60</v>
      </c>
      <c r="H56" s="57" t="s">
        <v>105</v>
      </c>
      <c r="I56" s="57"/>
      <c r="J56" s="147">
        <f>+G40</f>
        <v>182954.62</v>
      </c>
      <c r="K56" s="147"/>
      <c r="L56" s="340"/>
      <c r="O56" s="1"/>
      <c r="V56" s="485" t="s">
        <v>104</v>
      </c>
      <c r="W56" s="485"/>
      <c r="X56" s="151">
        <f>X26</f>
        <v>60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3.28E-4</v>
      </c>
      <c r="L57" s="328"/>
      <c r="O57" s="1"/>
      <c r="V57" s="485" t="s">
        <v>106</v>
      </c>
      <c r="W57" s="485"/>
      <c r="X57" s="485"/>
      <c r="Y57" s="485"/>
      <c r="Z57" s="485"/>
      <c r="AA57" s="485"/>
      <c r="AB57" s="488">
        <f>ROUND(X56/AA56,6)</f>
        <v>3.28E-4</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2.99E-4</v>
      </c>
      <c r="AC58" s="56">
        <f>ROUND(Y58*AB58,0)</f>
        <v>1266</v>
      </c>
      <c r="AD58" s="9"/>
    </row>
    <row r="59" spans="2:30" x14ac:dyDescent="0.3">
      <c r="B59" s="60" t="s">
        <v>108</v>
      </c>
      <c r="C59" s="60"/>
      <c r="D59" s="60"/>
      <c r="E59" s="60"/>
      <c r="F59" s="60"/>
      <c r="G59" s="60"/>
      <c r="H59" s="155" t="s">
        <v>20</v>
      </c>
      <c r="I59" s="120">
        <v>4235563</v>
      </c>
      <c r="J59" s="156" t="s">
        <v>109</v>
      </c>
      <c r="K59" s="157">
        <f>K54</f>
        <v>3.4600000000000001E-4</v>
      </c>
      <c r="L59" s="323">
        <f>SUM(I59*K59)</f>
        <v>1465.5047979999999</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2.99E-4</v>
      </c>
      <c r="AC66" s="56">
        <f>ROUND(Y66*AB66,0)</f>
        <v>32228</v>
      </c>
      <c r="AD66" s="9"/>
    </row>
    <row r="67" spans="1:30" ht="20.25" customHeight="1" x14ac:dyDescent="0.3">
      <c r="B67" s="14" t="s">
        <v>117</v>
      </c>
      <c r="C67" s="14"/>
      <c r="D67" s="14"/>
      <c r="E67" s="14"/>
      <c r="F67" s="14"/>
      <c r="H67" s="155" t="s">
        <v>22</v>
      </c>
      <c r="I67" s="120">
        <v>107785963</v>
      </c>
      <c r="J67" s="156" t="s">
        <v>109</v>
      </c>
      <c r="K67" s="157">
        <f>K54</f>
        <v>3.4600000000000001E-4</v>
      </c>
      <c r="L67" s="323">
        <f>SUM(I67*K67)</f>
        <v>37293.943198000001</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3.28E-4</v>
      </c>
      <c r="AC68" s="56">
        <f>ROUND(Y68*AB68,0)</f>
        <v>0</v>
      </c>
      <c r="AD68" s="9"/>
    </row>
    <row r="69" spans="1:30" ht="15" customHeight="1" x14ac:dyDescent="0.3">
      <c r="B69" s="161" t="s">
        <v>119</v>
      </c>
      <c r="C69" s="14"/>
      <c r="D69" s="14"/>
      <c r="E69" s="14"/>
      <c r="F69" s="14"/>
      <c r="H69" s="155" t="s">
        <v>21</v>
      </c>
      <c r="I69" s="120">
        <v>0</v>
      </c>
      <c r="J69" s="156" t="s">
        <v>109</v>
      </c>
      <c r="K69" s="157">
        <f>K57</f>
        <v>3.28E-4</v>
      </c>
      <c r="L69" s="323">
        <f t="shared" ref="L69:L72" si="11">SUM(I69*K69)</f>
        <v>0</v>
      </c>
      <c r="O69" s="1"/>
      <c r="V69" s="479" t="s">
        <v>120</v>
      </c>
      <c r="W69" s="479"/>
      <c r="X69" s="479"/>
      <c r="Y69" s="496">
        <f>+I70</f>
        <v>-4207636</v>
      </c>
      <c r="Z69" s="496"/>
      <c r="AA69" s="153" t="s">
        <v>109</v>
      </c>
      <c r="AB69" s="154">
        <f>AB54</f>
        <v>2.99E-4</v>
      </c>
      <c r="AC69" s="56">
        <f>ROUND(Y69*AB69,0)</f>
        <v>-1258</v>
      </c>
      <c r="AD69" s="9"/>
    </row>
    <row r="70" spans="1:30" ht="20.25" customHeight="1" x14ac:dyDescent="0.3">
      <c r="B70" s="14" t="s">
        <v>120</v>
      </c>
      <c r="C70" s="14"/>
      <c r="D70" s="14"/>
      <c r="E70" s="14"/>
      <c r="F70" s="14"/>
      <c r="H70" s="155" t="s">
        <v>20</v>
      </c>
      <c r="I70" s="120">
        <v>-4207636</v>
      </c>
      <c r="J70" s="156" t="s">
        <v>109</v>
      </c>
      <c r="K70" s="157">
        <f>K54</f>
        <v>3.4600000000000001E-4</v>
      </c>
      <c r="L70" s="323">
        <f t="shared" si="11"/>
        <v>-1455.842056</v>
      </c>
      <c r="O70" s="1"/>
      <c r="V70" s="479" t="s">
        <v>121</v>
      </c>
      <c r="W70" s="479"/>
      <c r="X70" s="479"/>
      <c r="Y70" s="493">
        <f>+I71</f>
        <v>1882126</v>
      </c>
      <c r="Z70" s="493"/>
      <c r="AA70" s="153" t="s">
        <v>109</v>
      </c>
      <c r="AB70" s="154">
        <f>AB54</f>
        <v>2.99E-4</v>
      </c>
      <c r="AC70" s="56">
        <f>ROUND(Y70*AB70,0)</f>
        <v>563</v>
      </c>
      <c r="AD70" s="9"/>
    </row>
    <row r="71" spans="1:30" ht="20.25" customHeight="1" x14ac:dyDescent="0.3">
      <c r="B71" s="14" t="s">
        <v>121</v>
      </c>
      <c r="C71" s="14"/>
      <c r="D71" s="14"/>
      <c r="E71" s="14"/>
      <c r="F71" s="14"/>
      <c r="H71" s="155" t="s">
        <v>20</v>
      </c>
      <c r="I71" s="120">
        <v>1882126</v>
      </c>
      <c r="J71" s="156" t="s">
        <v>109</v>
      </c>
      <c r="K71" s="157">
        <f>K54</f>
        <v>3.4600000000000001E-4</v>
      </c>
      <c r="L71" s="323">
        <f t="shared" si="11"/>
        <v>651.21559600000001</v>
      </c>
      <c r="O71" s="1"/>
      <c r="V71" s="479" t="s">
        <v>122</v>
      </c>
      <c r="W71" s="479"/>
      <c r="X71" s="479"/>
      <c r="Y71" s="493">
        <f>+I72</f>
        <v>14221398</v>
      </c>
      <c r="Z71" s="493"/>
      <c r="AA71" s="153" t="s">
        <v>109</v>
      </c>
      <c r="AB71" s="154">
        <f>AB57</f>
        <v>3.28E-4</v>
      </c>
      <c r="AC71" s="56">
        <f>ROUND(Y71*AB71,0)</f>
        <v>4665</v>
      </c>
      <c r="AD71" s="9"/>
    </row>
    <row r="72" spans="1:30" ht="21" customHeight="1" x14ac:dyDescent="0.35">
      <c r="B72" s="14" t="s">
        <v>122</v>
      </c>
      <c r="C72" s="14"/>
      <c r="D72" s="14"/>
      <c r="E72" s="14"/>
      <c r="F72" s="14"/>
      <c r="H72" s="155" t="s">
        <v>21</v>
      </c>
      <c r="I72" s="120">
        <v>14221398</v>
      </c>
      <c r="J72" s="156" t="s">
        <v>109</v>
      </c>
      <c r="K72" s="157">
        <f>K57</f>
        <v>3.28E-4</v>
      </c>
      <c r="L72" s="323">
        <f t="shared" si="11"/>
        <v>4664.6185439999999</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48</v>
      </c>
      <c r="AA74" s="165" t="s">
        <v>129</v>
      </c>
      <c r="AB74" s="166">
        <f>+K75</f>
        <v>365</v>
      </c>
      <c r="AC74" s="56">
        <f>ROUND(AB74*Z74,0)</f>
        <v>17520</v>
      </c>
      <c r="AD74" s="9"/>
    </row>
    <row r="75" spans="1:30" ht="19.5" customHeight="1" x14ac:dyDescent="0.3">
      <c r="A75" s="1" t="s">
        <v>130</v>
      </c>
      <c r="B75" s="167" t="s">
        <v>127</v>
      </c>
      <c r="C75" s="168" t="s">
        <v>128</v>
      </c>
      <c r="D75" s="167">
        <v>48</v>
      </c>
      <c r="E75" s="167">
        <v>0</v>
      </c>
      <c r="F75" s="167">
        <v>0</v>
      </c>
      <c r="G75" s="169">
        <f>IF($B$154&lt;8,D75,E75)</f>
        <v>48</v>
      </c>
      <c r="H75" s="170"/>
      <c r="I75" s="171">
        <f>AVERAGE(G75,D75)</f>
        <v>48</v>
      </c>
      <c r="J75" s="172" t="s">
        <v>129</v>
      </c>
      <c r="K75" s="173">
        <v>365</v>
      </c>
      <c r="L75" s="323">
        <f t="shared" ref="L75:L78" si="12">SUM(I75*K75)</f>
        <v>17520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3.28E-4</v>
      </c>
      <c r="AC76" s="56">
        <f>ROUND(Y76*AB76,0)</f>
        <v>565</v>
      </c>
      <c r="AD76" s="9"/>
    </row>
    <row r="77" spans="1:30" ht="26.25" customHeight="1" x14ac:dyDescent="0.3">
      <c r="B77" s="14" t="s">
        <v>133</v>
      </c>
      <c r="C77" s="14"/>
      <c r="D77" s="14"/>
      <c r="E77" s="14"/>
      <c r="F77" s="14"/>
      <c r="H77" s="155" t="s">
        <v>24</v>
      </c>
      <c r="I77" s="178">
        <v>1722101</v>
      </c>
      <c r="J77" s="156" t="s">
        <v>109</v>
      </c>
      <c r="K77" s="157">
        <f>K57</f>
        <v>3.28E-4</v>
      </c>
      <c r="L77" s="323">
        <f t="shared" si="12"/>
        <v>564.84912799999995</v>
      </c>
      <c r="O77" s="1"/>
      <c r="V77" s="479" t="str">
        <f>+B78</f>
        <v>15.  Florida Teachers Classroom Supply Assistance Program</v>
      </c>
      <c r="W77" s="479"/>
      <c r="X77" s="479"/>
      <c r="Y77" s="489">
        <f>+I78</f>
        <v>0</v>
      </c>
      <c r="Z77" s="489"/>
      <c r="AA77" s="165" t="s">
        <v>129</v>
      </c>
      <c r="AB77" s="154">
        <f>AB54</f>
        <v>2.99E-4</v>
      </c>
      <c r="AC77" s="56">
        <f>ROUND(Y77*AB77,0)</f>
        <v>0</v>
      </c>
      <c r="AD77" s="9"/>
    </row>
    <row r="78" spans="1:30" ht="26.25" customHeight="1" x14ac:dyDescent="0.3">
      <c r="B78" s="433" t="s">
        <v>134</v>
      </c>
      <c r="C78" s="433"/>
      <c r="D78" s="433"/>
      <c r="E78" s="14"/>
      <c r="F78" s="14"/>
      <c r="H78" s="155" t="s">
        <v>135</v>
      </c>
      <c r="I78" s="179">
        <v>0</v>
      </c>
      <c r="J78" s="156" t="s">
        <v>109</v>
      </c>
      <c r="K78" s="157">
        <f>K54</f>
        <v>3.4600000000000001E-4</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371421</v>
      </c>
      <c r="AD81" s="188"/>
    </row>
    <row r="82" spans="1:30" ht="22.5" customHeight="1" thickTop="1" thickBot="1" x14ac:dyDescent="0.35">
      <c r="B82" s="14" t="s">
        <v>139</v>
      </c>
      <c r="C82" s="14"/>
      <c r="D82" s="14"/>
      <c r="E82" s="14"/>
      <c r="F82" s="14"/>
      <c r="G82" s="14"/>
      <c r="H82" s="14"/>
      <c r="I82" s="14"/>
      <c r="J82" s="14"/>
      <c r="K82" s="14"/>
      <c r="L82" s="342">
        <f>SUM(L44:L81)</f>
        <v>690330.68321403977</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'3391'!AC81</f>
        <v>371421</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371421</v>
      </c>
      <c r="L86" s="323">
        <f>IF(G26=0,0,IF(G26&gt;250,-(((250/G26)*K86)*IF(M86="H",0.02,0.05)),IF(M86="H",-0.02*K86,-0.05*K86)))</f>
        <v>-18571.05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671759.63321403973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-381454.84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290304.7932140397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58060.958642807942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312</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313</v>
      </c>
      <c r="C123" s="208" t="s">
        <v>198</v>
      </c>
    </row>
    <row r="124" spans="2:3" hidden="1" x14ac:dyDescent="0.3">
      <c r="B124" s="212" t="s">
        <v>314</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41808.602615740703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312</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313</v>
      </c>
      <c r="C164" s="222" t="s">
        <v>243</v>
      </c>
      <c r="D164" s="218"/>
    </row>
    <row r="165" spans="1:4" hidden="1" x14ac:dyDescent="0.3">
      <c r="A165" s="217" t="s">
        <v>244</v>
      </c>
      <c r="B165" s="221" t="s">
        <v>314</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41808.602615740703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5" priority="2" stopIfTrue="1" operator="lessThan">
      <formula>0</formula>
    </cfRule>
  </conditionalFormatting>
  <conditionalFormatting sqref="A141:A172">
    <cfRule type="cellIs" dxfId="4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'3394'!B2</f>
        <v>50</v>
      </c>
      <c r="W2" s="429" t="s">
        <v>4</v>
      </c>
      <c r="X2" s="430"/>
      <c r="Y2" s="431"/>
      <c r="Z2" s="431"/>
      <c r="AA2" s="431"/>
      <c r="AB2" s="431"/>
      <c r="AC2" s="431"/>
      <c r="AD2" s="9"/>
    </row>
    <row r="3" spans="1:30" ht="20.399999999999999" x14ac:dyDescent="0.35">
      <c r="B3" s="10" t="str">
        <f>"Revenue Estimate Worksheet for "&amp;B124</f>
        <v>Revenue Estimate Worksheet for Montessori Acad Early Enrich</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'3394'!G7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22.54</v>
      </c>
      <c r="E10" s="46">
        <v>0</v>
      </c>
      <c r="F10" s="46">
        <v>0</v>
      </c>
      <c r="G10" s="47">
        <f>IF($B$154&lt;8,D10*2,D10+E10)</f>
        <v>45.08</v>
      </c>
      <c r="H10" s="48"/>
      <c r="I10" s="49">
        <v>1.1259999999999999</v>
      </c>
      <c r="J10" s="49"/>
      <c r="K10" s="50">
        <f>ROUND(G10*I10,4)</f>
        <v>50.760100000000001</v>
      </c>
      <c r="L10" s="323">
        <f>SUM(K10*$G$7)*($K$7)</f>
        <v>210587.98677993298</v>
      </c>
      <c r="N10" s="52">
        <v>5101</v>
      </c>
      <c r="O10" s="53">
        <v>101</v>
      </c>
      <c r="Q10" s="54"/>
      <c r="V10" s="440" t="s">
        <v>26</v>
      </c>
      <c r="W10" s="440"/>
      <c r="X10" s="441">
        <f>IF('3394'!K$84=1,'3394'!G10,0)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29.18</v>
      </c>
      <c r="E11" s="14">
        <v>0</v>
      </c>
      <c r="F11" s="14">
        <v>0</v>
      </c>
      <c r="G11" s="47">
        <f t="shared" ref="G11:G25" si="2">IF($B$154&lt;8,D11*2,D11+E11)</f>
        <v>58.36</v>
      </c>
      <c r="H11" s="48"/>
      <c r="I11" s="57">
        <f>I10</f>
        <v>1.1259999999999999</v>
      </c>
      <c r="J11" s="57"/>
      <c r="K11" s="50">
        <f t="shared" ref="K11:K25" si="3">ROUND(G11*I11,4)</f>
        <v>65.713399999999993</v>
      </c>
      <c r="L11" s="323">
        <f t="shared" ref="L11:L25" si="4">SUM(K11*$G$7)*($K$7)</f>
        <v>272624.61284482194</v>
      </c>
      <c r="M11" s="1" t="str">
        <f>IF(ROUND(G11,2)=ROUND(SUM(G28:G30),2)," ","CHECK 2. PK-3 Lines Below")</f>
        <v xml:space="preserve"> </v>
      </c>
      <c r="N11" s="52">
        <v>5101</v>
      </c>
      <c r="O11" s="58" t="s">
        <v>29</v>
      </c>
      <c r="Q11" s="54"/>
      <c r="V11" s="451" t="s">
        <v>28</v>
      </c>
      <c r="W11" s="451"/>
      <c r="X11" s="441">
        <f>IF('3394'!K$84=1,'3394'!G11,0)</f>
        <v>0</v>
      </c>
      <c r="Y11" s="441"/>
      <c r="Z11" s="452">
        <v>1</v>
      </c>
      <c r="AA11" s="452"/>
      <c r="AB11" s="55">
        <f t="shared" si="0"/>
        <v>0</v>
      </c>
      <c r="AC11" s="56">
        <f t="shared" si="1"/>
        <v>0</v>
      </c>
      <c r="AD11" s="9"/>
    </row>
    <row r="12" spans="1:30" x14ac:dyDescent="0.3">
      <c r="A12" s="1" t="s">
        <v>30</v>
      </c>
      <c r="B12" s="14" t="s">
        <v>31</v>
      </c>
      <c r="C12" s="14"/>
      <c r="D12" s="14">
        <v>22.12</v>
      </c>
      <c r="E12" s="14">
        <v>0</v>
      </c>
      <c r="F12" s="14">
        <v>0</v>
      </c>
      <c r="G12" s="47">
        <f t="shared" si="2"/>
        <v>44.24</v>
      </c>
      <c r="H12" s="48"/>
      <c r="I12" s="57">
        <v>1</v>
      </c>
      <c r="J12" s="57"/>
      <c r="K12" s="50">
        <f t="shared" si="3"/>
        <v>44.24</v>
      </c>
      <c r="L12" s="323">
        <f t="shared" si="4"/>
        <v>183538.10443919999</v>
      </c>
      <c r="N12" s="52">
        <v>5102</v>
      </c>
      <c r="O12" s="53">
        <v>102</v>
      </c>
      <c r="Q12" s="54"/>
      <c r="V12" s="451" t="s">
        <v>31</v>
      </c>
      <c r="W12" s="451"/>
      <c r="X12" s="441">
        <f>IF('3394'!K$84=1,'3394'!G12,0)</f>
        <v>0</v>
      </c>
      <c r="Y12" s="441"/>
      <c r="Z12" s="452">
        <v>1</v>
      </c>
      <c r="AA12" s="452"/>
      <c r="AB12" s="55">
        <f t="shared" si="0"/>
        <v>0</v>
      </c>
      <c r="AC12" s="56">
        <f t="shared" si="1"/>
        <v>0</v>
      </c>
      <c r="AD12" s="9"/>
    </row>
    <row r="13" spans="1:30" x14ac:dyDescent="0.3">
      <c r="A13" s="1" t="s">
        <v>32</v>
      </c>
      <c r="B13" s="14" t="s">
        <v>33</v>
      </c>
      <c r="C13" s="14"/>
      <c r="D13" s="14">
        <v>15</v>
      </c>
      <c r="E13" s="14">
        <v>0</v>
      </c>
      <c r="F13" s="14">
        <v>0</v>
      </c>
      <c r="G13" s="47">
        <f t="shared" si="2"/>
        <v>30</v>
      </c>
      <c r="H13" s="48"/>
      <c r="I13" s="57">
        <f>I12</f>
        <v>1</v>
      </c>
      <c r="J13" s="57"/>
      <c r="K13" s="50">
        <f t="shared" si="3"/>
        <v>30</v>
      </c>
      <c r="L13" s="323">
        <f t="shared" si="4"/>
        <v>124460.7399</v>
      </c>
      <c r="M13" s="1" t="str">
        <f>IF(ROUND(G13,2)=ROUND(SUM(G31:G33),2)," ","CHECK 2. 4-8 Lines Below")</f>
        <v xml:space="preserve"> </v>
      </c>
      <c r="N13" s="52">
        <v>5102</v>
      </c>
      <c r="O13" s="58" t="s">
        <v>34</v>
      </c>
      <c r="Q13" s="54"/>
      <c r="V13" s="451" t="s">
        <v>33</v>
      </c>
      <c r="W13" s="451"/>
      <c r="X13" s="441">
        <f>IF('3394'!K$84=1,'3394'!G13,0)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IF('3394'!K$84=1,'3394'!G14,0)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IF('3394'!K$84=1,'3394'!G15,0)</f>
        <v>0</v>
      </c>
      <c r="Y15" s="441"/>
      <c r="Z15" s="452">
        <v>1</v>
      </c>
      <c r="AA15" s="452"/>
      <c r="AB15" s="55">
        <f t="shared" si="0"/>
        <v>0</v>
      </c>
      <c r="AC15" s="59">
        <f t="shared" si="1"/>
        <v>0</v>
      </c>
      <c r="AD15" s="9"/>
    </row>
    <row r="16" spans="1:30" ht="16.2" x14ac:dyDescent="0.35">
      <c r="A16" s="1" t="s">
        <v>40</v>
      </c>
      <c r="B16" s="14" t="s">
        <v>41</v>
      </c>
      <c r="C16" s="14"/>
      <c r="D16" s="14">
        <v>0.96</v>
      </c>
      <c r="E16" s="14">
        <v>0</v>
      </c>
      <c r="F16" s="14">
        <v>0</v>
      </c>
      <c r="G16" s="47">
        <f t="shared" si="2"/>
        <v>1.92</v>
      </c>
      <c r="H16" s="48"/>
      <c r="I16" s="57">
        <v>3.548</v>
      </c>
      <c r="J16" s="57"/>
      <c r="K16" s="50">
        <f t="shared" si="3"/>
        <v>6.8121999999999998</v>
      </c>
      <c r="L16" s="323">
        <f t="shared" si="4"/>
        <v>28261.715078225996</v>
      </c>
      <c r="N16" s="52">
        <v>5101</v>
      </c>
      <c r="O16" s="1">
        <v>254</v>
      </c>
      <c r="Q16" s="54"/>
      <c r="V16" s="451" t="s">
        <v>41</v>
      </c>
      <c r="W16" s="451"/>
      <c r="X16" s="441">
        <f>IF('3394'!K$84=1,'3394'!G16,0)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IF('3394'!K$84=1,'3394'!G17,0)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IF('3394'!K$84=1,'3394'!G18,0)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IF('3394'!K$84=1,'3394'!G19,0)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IF('3394'!K$84=1,'3394'!G20,0)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IF('3394'!K$84=1,'3394'!G21,0)</f>
        <v>0</v>
      </c>
      <c r="Y21" s="441"/>
      <c r="Z21" s="452">
        <v>1</v>
      </c>
      <c r="AA21" s="452"/>
      <c r="AB21" s="55">
        <f t="shared" si="0"/>
        <v>0</v>
      </c>
      <c r="AC21" s="56">
        <f t="shared" si="1"/>
        <v>0</v>
      </c>
      <c r="AD21" s="9"/>
    </row>
    <row r="22" spans="1:30" ht="16.2" x14ac:dyDescent="0.35">
      <c r="A22" s="1" t="s">
        <v>52</v>
      </c>
      <c r="B22" s="14" t="s">
        <v>53</v>
      </c>
      <c r="C22" s="14"/>
      <c r="D22" s="14">
        <v>11.46</v>
      </c>
      <c r="E22" s="14">
        <v>0</v>
      </c>
      <c r="F22" s="14">
        <v>0</v>
      </c>
      <c r="G22" s="47">
        <f t="shared" si="2"/>
        <v>22.92</v>
      </c>
      <c r="H22" s="48"/>
      <c r="I22" s="57">
        <v>1.147</v>
      </c>
      <c r="J22" s="57"/>
      <c r="K22" s="50">
        <f t="shared" si="3"/>
        <v>26.289200000000001</v>
      </c>
      <c r="L22" s="323">
        <f t="shared" si="4"/>
        <v>109065.776112636</v>
      </c>
      <c r="N22" s="52">
        <v>5101</v>
      </c>
      <c r="O22" s="53">
        <v>130</v>
      </c>
      <c r="Q22" s="54"/>
      <c r="V22" s="451" t="s">
        <v>53</v>
      </c>
      <c r="W22" s="451"/>
      <c r="X22" s="441">
        <f>IF('3394'!K$84=1,'3394'!G22,0)</f>
        <v>0</v>
      </c>
      <c r="Y22" s="441"/>
      <c r="Z22" s="452">
        <v>1</v>
      </c>
      <c r="AA22" s="452"/>
      <c r="AB22" s="55">
        <f t="shared" si="0"/>
        <v>0</v>
      </c>
      <c r="AC22" s="56">
        <f t="shared" si="1"/>
        <v>0</v>
      </c>
      <c r="AD22" s="9"/>
    </row>
    <row r="23" spans="1:30" ht="16.2" x14ac:dyDescent="0.35">
      <c r="A23" s="1" t="s">
        <v>54</v>
      </c>
      <c r="B23" s="14" t="s">
        <v>55</v>
      </c>
      <c r="C23" s="14"/>
      <c r="D23" s="14">
        <v>1.38</v>
      </c>
      <c r="E23" s="14">
        <v>0</v>
      </c>
      <c r="F23" s="14">
        <v>0</v>
      </c>
      <c r="G23" s="47">
        <f t="shared" si="2"/>
        <v>2.76</v>
      </c>
      <c r="H23" s="48"/>
      <c r="I23" s="57">
        <f>I22</f>
        <v>1.147</v>
      </c>
      <c r="J23" s="57"/>
      <c r="K23" s="50">
        <f t="shared" si="3"/>
        <v>3.1657000000000002</v>
      </c>
      <c r="L23" s="323">
        <f t="shared" si="4"/>
        <v>13133.512143381</v>
      </c>
      <c r="N23" s="52">
        <v>5102</v>
      </c>
      <c r="O23" s="53">
        <v>130</v>
      </c>
      <c r="Q23" s="54"/>
      <c r="V23" s="451" t="s">
        <v>55</v>
      </c>
      <c r="W23" s="451"/>
      <c r="X23" s="441">
        <f>IF('3394'!K$84=1,'3394'!G23,0)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IF('3394'!K$84=1,'3394'!G24,0)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IF('3394'!K$84=1,'3394'!G25,0)</f>
        <v>0</v>
      </c>
      <c r="Y25" s="441"/>
      <c r="Z25" s="452">
        <v>1</v>
      </c>
      <c r="AA25" s="452"/>
      <c r="AB25" s="55">
        <f t="shared" si="0"/>
        <v>0</v>
      </c>
      <c r="AC25" s="56">
        <f t="shared" si="1"/>
        <v>0</v>
      </c>
      <c r="AD25" s="9"/>
    </row>
    <row r="26" spans="1:30" ht="20.25" customHeight="1" thickBot="1" x14ac:dyDescent="0.35">
      <c r="B26" s="60" t="s">
        <v>60</v>
      </c>
      <c r="C26" s="60"/>
      <c r="D26" s="61">
        <f t="shared" ref="D26:E26" si="5">SUM(D10:D25)</f>
        <v>102.63999999999999</v>
      </c>
      <c r="E26" s="61">
        <f t="shared" si="5"/>
        <v>0</v>
      </c>
      <c r="F26" s="61"/>
      <c r="G26" s="61">
        <f>SUM(G10:G25)</f>
        <v>205.27999999999997</v>
      </c>
      <c r="H26" s="62"/>
      <c r="I26" s="62"/>
      <c r="J26" s="63"/>
      <c r="K26" s="64">
        <f>SUM(K10:K25)</f>
        <v>226.98059999999998</v>
      </c>
      <c r="L26" s="321">
        <f>SUM(L10:L25)</f>
        <v>941672.44729819789</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22.96</v>
      </c>
      <c r="E28" s="14">
        <v>0</v>
      </c>
      <c r="F28" s="75">
        <v>0</v>
      </c>
      <c r="G28" s="47">
        <f t="shared" ref="G28:G36" si="6">IF($B$154&lt;8,D28*2,D28+E28)</f>
        <v>45.92</v>
      </c>
      <c r="H28" s="76"/>
      <c r="I28" s="77" t="s">
        <v>68</v>
      </c>
      <c r="J28" s="52">
        <v>251</v>
      </c>
      <c r="K28" s="78">
        <v>1047</v>
      </c>
      <c r="L28" s="323">
        <f>SUM(G28*K28)</f>
        <v>48078.240000000005</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3.35</v>
      </c>
      <c r="E29" s="14">
        <v>0</v>
      </c>
      <c r="F29" s="85">
        <v>0</v>
      </c>
      <c r="G29" s="47">
        <f t="shared" si="6"/>
        <v>6.7</v>
      </c>
      <c r="H29" s="76"/>
      <c r="I29" s="52" t="s">
        <v>68</v>
      </c>
      <c r="J29" s="52">
        <v>252</v>
      </c>
      <c r="K29" s="78">
        <v>3380</v>
      </c>
      <c r="L29" s="323">
        <f t="shared" ref="L29:L36" si="8">SUM(G29*K29)</f>
        <v>22646</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2.87</v>
      </c>
      <c r="E30" s="14">
        <v>0</v>
      </c>
      <c r="F30" s="85">
        <v>0</v>
      </c>
      <c r="G30" s="47">
        <f t="shared" si="6"/>
        <v>5.74</v>
      </c>
      <c r="H30" s="76"/>
      <c r="I30" s="52" t="s">
        <v>68</v>
      </c>
      <c r="J30" s="52">
        <v>253</v>
      </c>
      <c r="K30" s="78">
        <v>6896</v>
      </c>
      <c r="L30" s="323">
        <f t="shared" si="8"/>
        <v>39583.040000000001</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15</v>
      </c>
      <c r="E31" s="14">
        <v>0</v>
      </c>
      <c r="F31" s="85">
        <v>0</v>
      </c>
      <c r="G31" s="47">
        <f t="shared" si="6"/>
        <v>30</v>
      </c>
      <c r="H31" s="76"/>
      <c r="I31" s="86" t="s">
        <v>72</v>
      </c>
      <c r="J31" s="52">
        <v>251</v>
      </c>
      <c r="K31" s="78">
        <v>1173</v>
      </c>
      <c r="L31" s="323">
        <f t="shared" si="8"/>
        <v>35190</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44.180000000000007</v>
      </c>
      <c r="E37" s="61">
        <f t="shared" si="10"/>
        <v>0</v>
      </c>
      <c r="F37" s="61"/>
      <c r="G37" s="61">
        <f>SUM(G28:G36)</f>
        <v>88.360000000000014</v>
      </c>
      <c r="H37" s="62"/>
      <c r="I37" s="14" t="s">
        <v>80</v>
      </c>
      <c r="J37" s="14"/>
      <c r="K37" s="14"/>
      <c r="L37" s="323">
        <f>SUM(L28:L36)</f>
        <v>145497.28</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38797.919999999998</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1125967.6472981977</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149.57490000000001</v>
      </c>
      <c r="D47" s="116"/>
      <c r="E47" s="116"/>
      <c r="F47" s="116"/>
      <c r="G47" s="117">
        <f>K7</f>
        <v>1.0289999999999999</v>
      </c>
      <c r="H47" s="117"/>
      <c r="I47" s="118">
        <v>1317.85</v>
      </c>
      <c r="J47" s="119" t="s">
        <v>95</v>
      </c>
      <c r="K47" s="120">
        <f>ROUND(C47*G47*I47,0)</f>
        <v>202834</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77.40570000000001</v>
      </c>
      <c r="D48" s="116"/>
      <c r="E48" s="116"/>
      <c r="F48" s="116"/>
      <c r="G48" s="117">
        <f>K7</f>
        <v>1.0289999999999999</v>
      </c>
      <c r="H48" s="117"/>
      <c r="I48" s="118">
        <v>898.92</v>
      </c>
      <c r="J48" s="119" t="s">
        <v>95</v>
      </c>
      <c r="K48" s="120">
        <f>ROUND(C48*G48*I48,0)</f>
        <v>71599</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226.98060000000004</v>
      </c>
      <c r="D50" s="138"/>
      <c r="E50" s="139"/>
      <c r="F50" s="139"/>
      <c r="G50" s="140" t="s">
        <v>97</v>
      </c>
      <c r="H50" s="140"/>
      <c r="I50" s="140"/>
      <c r="J50" s="140"/>
      <c r="K50" s="140"/>
      <c r="L50" s="323">
        <f>IF(B2=75,0,K49+K48+K47)</f>
        <v>274433</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226.98059999999998</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1.1299999999999999E-3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205.27999999999997</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1.122E-3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1.1299999999999999E-3</v>
      </c>
      <c r="L59" s="323">
        <f>SUM(I59*K59)</f>
        <v>4786.1861899999994</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1.1299999999999999E-3</v>
      </c>
      <c r="L67" s="323">
        <f>SUM(I67*K67)</f>
        <v>121798.13819</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1.122E-3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1.1299999999999999E-3</v>
      </c>
      <c r="L70" s="323">
        <f t="shared" si="11"/>
        <v>-4754.6286799999998</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1.1299999999999999E-3</v>
      </c>
      <c r="L71" s="323">
        <f t="shared" si="11"/>
        <v>2126.8023800000001</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1.122E-3</v>
      </c>
      <c r="L72" s="323">
        <f t="shared" si="11"/>
        <v>15956.408555999998</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72</v>
      </c>
      <c r="AA74" s="165" t="s">
        <v>129</v>
      </c>
      <c r="AB74" s="166">
        <f>+K75</f>
        <v>365</v>
      </c>
      <c r="AC74" s="56">
        <f>ROUND(AB74*Z74,0)</f>
        <v>26280</v>
      </c>
      <c r="AD74" s="9"/>
    </row>
    <row r="75" spans="1:30" ht="19.5" customHeight="1" x14ac:dyDescent="0.3">
      <c r="A75" s="1" t="s">
        <v>130</v>
      </c>
      <c r="B75" s="167" t="s">
        <v>127</v>
      </c>
      <c r="C75" s="168" t="s">
        <v>128</v>
      </c>
      <c r="D75" s="167">
        <v>72</v>
      </c>
      <c r="E75" s="167">
        <v>0</v>
      </c>
      <c r="F75" s="167">
        <v>0</v>
      </c>
      <c r="G75" s="169">
        <f>IF($B$154&lt;8,D75,E75)</f>
        <v>72</v>
      </c>
      <c r="H75" s="170"/>
      <c r="I75" s="171">
        <f>AVERAGE(G75,D75)</f>
        <v>72</v>
      </c>
      <c r="J75" s="172" t="s">
        <v>129</v>
      </c>
      <c r="K75" s="173">
        <v>365</v>
      </c>
      <c r="L75" s="323">
        <f t="shared" ref="L75:L78" si="12">SUM(I75*K75)</f>
        <v>26280</v>
      </c>
      <c r="N75" s="1">
        <v>7802</v>
      </c>
      <c r="O75" s="1">
        <v>0</v>
      </c>
      <c r="V75" s="494" t="s">
        <v>127</v>
      </c>
      <c r="W75" s="494"/>
      <c r="X75" s="162" t="s">
        <v>131</v>
      </c>
      <c r="Y75" s="174"/>
      <c r="Z75" s="175">
        <f>+I76</f>
        <v>5</v>
      </c>
      <c r="AA75" s="165" t="s">
        <v>129</v>
      </c>
      <c r="AB75" s="176">
        <f>+K76</f>
        <v>1373</v>
      </c>
      <c r="AC75" s="56">
        <f>ROUND(AB75*Z75,0)</f>
        <v>6865</v>
      </c>
      <c r="AD75" s="9"/>
    </row>
    <row r="76" spans="1:30" ht="19.5" customHeight="1" x14ac:dyDescent="0.3">
      <c r="A76" s="1" t="s">
        <v>132</v>
      </c>
      <c r="B76" s="167" t="s">
        <v>127</v>
      </c>
      <c r="C76" s="168" t="s">
        <v>131</v>
      </c>
      <c r="D76" s="167">
        <v>5</v>
      </c>
      <c r="E76" s="167">
        <v>0</v>
      </c>
      <c r="F76" s="167">
        <v>0</v>
      </c>
      <c r="G76" s="169">
        <f>IF($B$154&lt;8,D76,E76)</f>
        <v>5</v>
      </c>
      <c r="H76" s="170"/>
      <c r="I76" s="171">
        <f>AVERAGE(G76,D76)</f>
        <v>5</v>
      </c>
      <c r="J76" s="172" t="s">
        <v>129</v>
      </c>
      <c r="K76" s="177">
        <v>1373</v>
      </c>
      <c r="L76" s="323">
        <f t="shared" si="12"/>
        <v>6865</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1.122E-3</v>
      </c>
      <c r="L77" s="323">
        <v>0</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1.1299999999999999E-3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33145</v>
      </c>
      <c r="AD81" s="188"/>
    </row>
    <row r="82" spans="1:30" ht="22.5" customHeight="1" thickTop="1" thickBot="1" x14ac:dyDescent="0.35">
      <c r="B82" s="14" t="s">
        <v>139</v>
      </c>
      <c r="C82" s="14"/>
      <c r="D82" s="14"/>
      <c r="E82" s="14"/>
      <c r="F82" s="14"/>
      <c r="G82" s="14"/>
      <c r="H82" s="14"/>
      <c r="I82" s="14"/>
      <c r="J82" s="14"/>
      <c r="K82" s="14"/>
      <c r="L82" s="342">
        <f>SUM(L44:L81)</f>
        <v>1573458.5539341979</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'3394'!AC81</f>
        <v>33145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1573458.5539341979</v>
      </c>
      <c r="L86" s="323">
        <f>IF(G26=0,0,IF(G26&gt;250,-(((250/G26)*K86)*IF(M86="H",0.02,0.05)),IF(M86="H",-0.02*K86,-0.05*K86)))</f>
        <v>-78672.927696709899</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1494785.6262374879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-859336.04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635449.58623748785</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127089.91724749756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315</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316</v>
      </c>
      <c r="C123" s="208" t="s">
        <v>198</v>
      </c>
    </row>
    <row r="124" spans="2:3" hidden="1" x14ac:dyDescent="0.3">
      <c r="B124" s="212" t="s">
        <v>317</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41808.602650462999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315</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316</v>
      </c>
      <c r="C164" s="222" t="s">
        <v>243</v>
      </c>
      <c r="D164" s="218"/>
    </row>
    <row r="165" spans="1:4" hidden="1" x14ac:dyDescent="0.3">
      <c r="A165" s="217" t="s">
        <v>244</v>
      </c>
      <c r="B165" s="221" t="s">
        <v>317</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41808.602650462999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3" priority="2" stopIfTrue="1" operator="lessThan">
      <formula>0</formula>
    </cfRule>
  </conditionalFormatting>
  <conditionalFormatting sqref="A141:A172">
    <cfRule type="cellIs" dxfId="4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'3395'!B2</f>
        <v>50</v>
      </c>
      <c r="W2" s="429" t="s">
        <v>4</v>
      </c>
      <c r="X2" s="430"/>
      <c r="Y2" s="431"/>
      <c r="Z2" s="431"/>
      <c r="AA2" s="431"/>
      <c r="AB2" s="431"/>
      <c r="AC2" s="431"/>
      <c r="AD2" s="9"/>
    </row>
    <row r="3" spans="1:30" ht="20.399999999999999" x14ac:dyDescent="0.35">
      <c r="B3" s="10" t="str">
        <f>"Revenue Estimate Worksheet for "&amp;B124</f>
        <v>Revenue Estimate Worksheet for JFK Medical Center Charter Sch</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'3395'!G7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139.5</v>
      </c>
      <c r="E10" s="46">
        <v>0</v>
      </c>
      <c r="F10" s="46">
        <v>0</v>
      </c>
      <c r="G10" s="47">
        <f>IF($B$154&lt;8,D10*2,D10+E10)</f>
        <v>279</v>
      </c>
      <c r="H10" s="48"/>
      <c r="I10" s="49">
        <v>1.1259999999999999</v>
      </c>
      <c r="J10" s="49"/>
      <c r="K10" s="50">
        <f>ROUND(G10*I10,4)</f>
        <v>314.154</v>
      </c>
      <c r="L10" s="323">
        <f>SUM(K10*$G$7)*($K$7)</f>
        <v>1303327.97608482</v>
      </c>
      <c r="N10" s="52">
        <v>5101</v>
      </c>
      <c r="O10" s="53">
        <v>101</v>
      </c>
      <c r="Q10" s="54"/>
      <c r="V10" s="440" t="s">
        <v>26</v>
      </c>
      <c r="W10" s="440"/>
      <c r="X10" s="441">
        <f>IF('3395'!K$84=1,'3395'!G10,0)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19.5</v>
      </c>
      <c r="E11" s="14">
        <v>0</v>
      </c>
      <c r="F11" s="14">
        <v>0</v>
      </c>
      <c r="G11" s="47">
        <f t="shared" ref="G11:G25" si="2">IF($B$154&lt;8,D11*2,D11+E11)</f>
        <v>39</v>
      </c>
      <c r="H11" s="48"/>
      <c r="I11" s="57">
        <f>I10</f>
        <v>1.1259999999999999</v>
      </c>
      <c r="J11" s="57"/>
      <c r="K11" s="50">
        <f t="shared" ref="K11:K25" si="3">ROUND(G11*I11,4)</f>
        <v>43.914000000000001</v>
      </c>
      <c r="L11" s="323">
        <f t="shared" ref="L11:L25" si="4">SUM(K11*$G$7)*($K$7)</f>
        <v>182185.63106561999</v>
      </c>
      <c r="M11" s="1" t="str">
        <f>IF(ROUND(G11,2)=ROUND(SUM(G28:G30),2)," ","CHECK 2. PK-3 Lines Below")</f>
        <v xml:space="preserve"> </v>
      </c>
      <c r="N11" s="52">
        <v>5101</v>
      </c>
      <c r="O11" s="58" t="s">
        <v>29</v>
      </c>
      <c r="Q11" s="54"/>
      <c r="V11" s="451" t="s">
        <v>28</v>
      </c>
      <c r="W11" s="451"/>
      <c r="X11" s="441">
        <f>IF('3395'!K$84=1,'3395'!G11,0)</f>
        <v>0</v>
      </c>
      <c r="Y11" s="441"/>
      <c r="Z11" s="452">
        <v>1</v>
      </c>
      <c r="AA11" s="452"/>
      <c r="AB11" s="55">
        <f t="shared" si="0"/>
        <v>0</v>
      </c>
      <c r="AC11" s="56">
        <f t="shared" si="1"/>
        <v>0</v>
      </c>
      <c r="AD11" s="9"/>
    </row>
    <row r="12" spans="1:30" x14ac:dyDescent="0.3">
      <c r="A12" s="1" t="s">
        <v>30</v>
      </c>
      <c r="B12" s="14" t="s">
        <v>31</v>
      </c>
      <c r="C12" s="14"/>
      <c r="D12" s="14">
        <v>81.87</v>
      </c>
      <c r="E12" s="14">
        <v>0</v>
      </c>
      <c r="F12" s="14">
        <v>0</v>
      </c>
      <c r="G12" s="47">
        <f t="shared" si="2"/>
        <v>163.74</v>
      </c>
      <c r="H12" s="48"/>
      <c r="I12" s="57">
        <v>1</v>
      </c>
      <c r="J12" s="57"/>
      <c r="K12" s="50">
        <f t="shared" si="3"/>
        <v>163.74</v>
      </c>
      <c r="L12" s="323">
        <f t="shared" si="4"/>
        <v>679306.71837419993</v>
      </c>
      <c r="N12" s="52">
        <v>5102</v>
      </c>
      <c r="O12" s="53">
        <v>102</v>
      </c>
      <c r="Q12" s="54"/>
      <c r="V12" s="451" t="s">
        <v>31</v>
      </c>
      <c r="W12" s="451"/>
      <c r="X12" s="441">
        <f>IF('3395'!K$84=1,'3395'!G12,0)</f>
        <v>0</v>
      </c>
      <c r="Y12" s="441"/>
      <c r="Z12" s="452">
        <v>1</v>
      </c>
      <c r="AA12" s="452"/>
      <c r="AB12" s="55">
        <f t="shared" si="0"/>
        <v>0</v>
      </c>
      <c r="AC12" s="56">
        <f t="shared" si="1"/>
        <v>0</v>
      </c>
      <c r="AD12" s="9"/>
    </row>
    <row r="13" spans="1:30" x14ac:dyDescent="0.3">
      <c r="A13" s="1" t="s">
        <v>32</v>
      </c>
      <c r="B13" s="14" t="s">
        <v>33</v>
      </c>
      <c r="C13" s="14"/>
      <c r="D13" s="14">
        <v>13.45</v>
      </c>
      <c r="E13" s="14">
        <v>0</v>
      </c>
      <c r="F13" s="14">
        <v>0</v>
      </c>
      <c r="G13" s="47">
        <f t="shared" si="2"/>
        <v>26.9</v>
      </c>
      <c r="H13" s="48"/>
      <c r="I13" s="57">
        <f>I12</f>
        <v>1</v>
      </c>
      <c r="J13" s="57"/>
      <c r="K13" s="50">
        <f t="shared" si="3"/>
        <v>26.9</v>
      </c>
      <c r="L13" s="323">
        <f t="shared" si="4"/>
        <v>111599.79677699998</v>
      </c>
      <c r="M13" s="1" t="str">
        <f>IF(ROUND(G13,2)=ROUND(SUM(G31:G33),2)," ","CHECK 2. 4-8 Lines Below")</f>
        <v xml:space="preserve"> </v>
      </c>
      <c r="N13" s="52">
        <v>5102</v>
      </c>
      <c r="O13" s="58" t="s">
        <v>34</v>
      </c>
      <c r="Q13" s="54"/>
      <c r="V13" s="451" t="s">
        <v>33</v>
      </c>
      <c r="W13" s="451"/>
      <c r="X13" s="441">
        <f>IF('3395'!K$84=1,'3395'!G13,0)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IF('3395'!K$84=1,'3395'!G14,0)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IF('3395'!K$84=1,'3395'!G15,0)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IF('3395'!K$84=1,'3395'!G16,0)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IF('3395'!K$84=1,'3395'!G17,0)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IF('3395'!K$84=1,'3395'!G18,0)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IF('3395'!K$84=1,'3395'!G19,0)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IF('3395'!K$84=1,'3395'!G20,0)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IF('3395'!K$84=1,'3395'!G21,0)</f>
        <v>0</v>
      </c>
      <c r="Y21" s="441"/>
      <c r="Z21" s="452">
        <v>1</v>
      </c>
      <c r="AA21" s="452"/>
      <c r="AB21" s="55">
        <f t="shared" si="0"/>
        <v>0</v>
      </c>
      <c r="AC21" s="56">
        <f t="shared" si="1"/>
        <v>0</v>
      </c>
      <c r="AD21" s="9"/>
    </row>
    <row r="22" spans="1:30" ht="16.2" x14ac:dyDescent="0.35">
      <c r="A22" s="1" t="s">
        <v>52</v>
      </c>
      <c r="B22" s="14" t="s">
        <v>53</v>
      </c>
      <c r="C22" s="14"/>
      <c r="D22" s="14">
        <v>5</v>
      </c>
      <c r="E22" s="14">
        <v>0</v>
      </c>
      <c r="F22" s="14">
        <v>0</v>
      </c>
      <c r="G22" s="47">
        <f t="shared" si="2"/>
        <v>10</v>
      </c>
      <c r="H22" s="48"/>
      <c r="I22" s="57">
        <v>1.147</v>
      </c>
      <c r="J22" s="57"/>
      <c r="K22" s="50">
        <f t="shared" si="3"/>
        <v>11.47</v>
      </c>
      <c r="L22" s="323">
        <f t="shared" si="4"/>
        <v>47585.489555100001</v>
      </c>
      <c r="N22" s="52">
        <v>5101</v>
      </c>
      <c r="O22" s="53">
        <v>130</v>
      </c>
      <c r="Q22" s="54"/>
      <c r="V22" s="451" t="s">
        <v>53</v>
      </c>
      <c r="W22" s="451"/>
      <c r="X22" s="441">
        <f>IF('3395'!K$84=1,'3395'!G22,0)</f>
        <v>0</v>
      </c>
      <c r="Y22" s="441"/>
      <c r="Z22" s="452">
        <v>1</v>
      </c>
      <c r="AA22" s="452"/>
      <c r="AB22" s="55">
        <f t="shared" si="0"/>
        <v>0</v>
      </c>
      <c r="AC22" s="56">
        <f t="shared" si="1"/>
        <v>0</v>
      </c>
      <c r="AD22" s="9"/>
    </row>
    <row r="23" spans="1:30" ht="16.2" x14ac:dyDescent="0.35">
      <c r="A23" s="1" t="s">
        <v>54</v>
      </c>
      <c r="B23" s="14" t="s">
        <v>55</v>
      </c>
      <c r="C23" s="14"/>
      <c r="D23" s="14">
        <v>2.08</v>
      </c>
      <c r="E23" s="14">
        <v>0</v>
      </c>
      <c r="F23" s="14">
        <v>0</v>
      </c>
      <c r="G23" s="47">
        <f t="shared" si="2"/>
        <v>4.16</v>
      </c>
      <c r="H23" s="48"/>
      <c r="I23" s="57">
        <f>I22</f>
        <v>1.147</v>
      </c>
      <c r="J23" s="57"/>
      <c r="K23" s="50">
        <f t="shared" si="3"/>
        <v>4.7714999999999996</v>
      </c>
      <c r="L23" s="323">
        <f t="shared" si="4"/>
        <v>19795.480681094996</v>
      </c>
      <c r="N23" s="52">
        <v>5102</v>
      </c>
      <c r="O23" s="53">
        <v>130</v>
      </c>
      <c r="Q23" s="54"/>
      <c r="V23" s="451" t="s">
        <v>55</v>
      </c>
      <c r="W23" s="451"/>
      <c r="X23" s="441">
        <f>IF('3395'!K$84=1,'3395'!G23,0)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IF('3395'!K$84=1,'3395'!G24,0)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IF('3395'!K$84=1,'3395'!G25,0)</f>
        <v>0</v>
      </c>
      <c r="Y25" s="441"/>
      <c r="Z25" s="452">
        <v>1</v>
      </c>
      <c r="AA25" s="452"/>
      <c r="AB25" s="55">
        <f t="shared" si="0"/>
        <v>0</v>
      </c>
      <c r="AC25" s="56">
        <f t="shared" si="1"/>
        <v>0</v>
      </c>
      <c r="AD25" s="9"/>
    </row>
    <row r="26" spans="1:30" ht="20.25" customHeight="1" thickBot="1" x14ac:dyDescent="0.35">
      <c r="B26" s="60" t="s">
        <v>60</v>
      </c>
      <c r="C26" s="60"/>
      <c r="D26" s="61">
        <f t="shared" ref="D26:E26" si="5">SUM(D10:D25)</f>
        <v>261.39999999999998</v>
      </c>
      <c r="E26" s="61">
        <f t="shared" si="5"/>
        <v>0</v>
      </c>
      <c r="F26" s="61"/>
      <c r="G26" s="61">
        <f>SUM(G10:G25)</f>
        <v>522.79999999999995</v>
      </c>
      <c r="H26" s="62"/>
      <c r="I26" s="62"/>
      <c r="J26" s="63"/>
      <c r="K26" s="64">
        <f>SUM(K10:K25)</f>
        <v>564.94949999999994</v>
      </c>
      <c r="L26" s="321">
        <f>SUM(L10:L25)</f>
        <v>2343801.0925378352</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18.5</v>
      </c>
      <c r="E28" s="14">
        <v>0</v>
      </c>
      <c r="F28" s="75">
        <v>0</v>
      </c>
      <c r="G28" s="47">
        <f t="shared" ref="G28:G36" si="6">IF($B$154&lt;8,D28*2,D28+E28)</f>
        <v>37</v>
      </c>
      <c r="H28" s="76"/>
      <c r="I28" s="77" t="s">
        <v>68</v>
      </c>
      <c r="J28" s="52">
        <v>251</v>
      </c>
      <c r="K28" s="78">
        <v>1047</v>
      </c>
      <c r="L28" s="323">
        <f>SUM(G28*K28)</f>
        <v>38739</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1</v>
      </c>
      <c r="E29" s="14">
        <v>0</v>
      </c>
      <c r="F29" s="85">
        <v>0</v>
      </c>
      <c r="G29" s="47">
        <f t="shared" si="6"/>
        <v>2</v>
      </c>
      <c r="H29" s="76"/>
      <c r="I29" s="52" t="s">
        <v>68</v>
      </c>
      <c r="J29" s="52">
        <v>252</v>
      </c>
      <c r="K29" s="78">
        <v>3380</v>
      </c>
      <c r="L29" s="323">
        <f t="shared" ref="L29:L36" si="8">SUM(G29*K29)</f>
        <v>6760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13.45</v>
      </c>
      <c r="E31" s="14">
        <v>0</v>
      </c>
      <c r="F31" s="85">
        <v>0</v>
      </c>
      <c r="G31" s="47">
        <f t="shared" si="6"/>
        <v>26.9</v>
      </c>
      <c r="H31" s="76"/>
      <c r="I31" s="86" t="s">
        <v>72</v>
      </c>
      <c r="J31" s="52">
        <v>251</v>
      </c>
      <c r="K31" s="78">
        <v>1173</v>
      </c>
      <c r="L31" s="323">
        <f t="shared" si="8"/>
        <v>31553.699999999997</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32.950000000000003</v>
      </c>
      <c r="E37" s="61">
        <f t="shared" si="10"/>
        <v>0</v>
      </c>
      <c r="F37" s="61"/>
      <c r="G37" s="61">
        <f>SUM(G28:G36)</f>
        <v>65.900000000000006</v>
      </c>
      <c r="H37" s="62"/>
      <c r="I37" s="14" t="s">
        <v>80</v>
      </c>
      <c r="J37" s="14"/>
      <c r="K37" s="14"/>
      <c r="L37" s="323">
        <f>SUM(L28:L36)</f>
        <v>77052.7</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98809.2</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2519662.9925378356</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369.53800000000001</v>
      </c>
      <c r="D47" s="116"/>
      <c r="E47" s="116"/>
      <c r="F47" s="116"/>
      <c r="G47" s="117">
        <f>K7</f>
        <v>1.0289999999999999</v>
      </c>
      <c r="H47" s="117"/>
      <c r="I47" s="118">
        <v>1317.85</v>
      </c>
      <c r="J47" s="119" t="s">
        <v>95</v>
      </c>
      <c r="K47" s="120">
        <f>ROUND(C47*G47*I47,0)</f>
        <v>501119</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195.41150000000002</v>
      </c>
      <c r="D48" s="116"/>
      <c r="E48" s="116"/>
      <c r="F48" s="116"/>
      <c r="G48" s="117">
        <f>K7</f>
        <v>1.0289999999999999</v>
      </c>
      <c r="H48" s="117"/>
      <c r="I48" s="118">
        <v>898.92</v>
      </c>
      <c r="J48" s="119" t="s">
        <v>95</v>
      </c>
      <c r="K48" s="120">
        <f>ROUND(C48*G48*I48,0)</f>
        <v>180753</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564.94950000000006</v>
      </c>
      <c r="D50" s="138"/>
      <c r="E50" s="139"/>
      <c r="F50" s="139"/>
      <c r="G50" s="140" t="s">
        <v>97</v>
      </c>
      <c r="H50" s="140"/>
      <c r="I50" s="140"/>
      <c r="J50" s="140"/>
      <c r="K50" s="140"/>
      <c r="L50" s="323">
        <f>IF(B2=75,0,K49+K48+K47)</f>
        <v>681872</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564.94949999999994</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2.813E-3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522.79999999999995</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2.8579999999999999E-3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2.813E-3</v>
      </c>
      <c r="L59" s="323">
        <f>SUM(I59*K59)</f>
        <v>11914.638719</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2.813E-3</v>
      </c>
      <c r="L67" s="323">
        <f>SUM(I67*K67)</f>
        <v>303201.91391900001</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2.8579999999999999E-3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2.813E-3</v>
      </c>
      <c r="L70" s="323">
        <f t="shared" si="11"/>
        <v>-11836.080067999999</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2.813E-3</v>
      </c>
      <c r="L71" s="323">
        <f t="shared" si="11"/>
        <v>5294.4204380000001</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2.8579999999999999E-3</v>
      </c>
      <c r="L72" s="323">
        <f t="shared" si="11"/>
        <v>40644.755484000001</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123</v>
      </c>
      <c r="AA74" s="165" t="s">
        <v>129</v>
      </c>
      <c r="AB74" s="166">
        <f>+K75</f>
        <v>365</v>
      </c>
      <c r="AC74" s="56">
        <f>ROUND(AB74*Z74,0)</f>
        <v>44895</v>
      </c>
      <c r="AD74" s="9"/>
    </row>
    <row r="75" spans="1:30" ht="19.5" customHeight="1" x14ac:dyDescent="0.3">
      <c r="A75" s="1" t="s">
        <v>130</v>
      </c>
      <c r="B75" s="167" t="s">
        <v>127</v>
      </c>
      <c r="C75" s="168" t="s">
        <v>128</v>
      </c>
      <c r="D75" s="167">
        <v>123</v>
      </c>
      <c r="E75" s="167">
        <v>0</v>
      </c>
      <c r="F75" s="167">
        <v>0</v>
      </c>
      <c r="G75" s="169">
        <f>IF($B$154&lt;8,D75,E75)</f>
        <v>123</v>
      </c>
      <c r="H75" s="170"/>
      <c r="I75" s="171">
        <f>AVERAGE(G75,D75)</f>
        <v>123</v>
      </c>
      <c r="J75" s="172" t="s">
        <v>129</v>
      </c>
      <c r="K75" s="173">
        <v>365</v>
      </c>
      <c r="L75" s="323">
        <f t="shared" ref="L75:L78" si="12">SUM(I75*K75)</f>
        <v>44895</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2.8579999999999999E-3</v>
      </c>
      <c r="L77" s="323">
        <f t="shared" si="12"/>
        <v>4921.7646580000001</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2.813E-3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44895</v>
      </c>
      <c r="AD81" s="188"/>
    </row>
    <row r="82" spans="1:30" ht="22.5" customHeight="1" thickTop="1" thickBot="1" x14ac:dyDescent="0.35">
      <c r="B82" s="14" t="s">
        <v>139</v>
      </c>
      <c r="C82" s="14"/>
      <c r="D82" s="14"/>
      <c r="E82" s="14"/>
      <c r="F82" s="14"/>
      <c r="G82" s="14"/>
      <c r="H82" s="14"/>
      <c r="I82" s="14"/>
      <c r="J82" s="14"/>
      <c r="K82" s="14"/>
      <c r="L82" s="342">
        <f>SUM(L44:L81)</f>
        <v>3600571.4056878351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'3395'!AC81</f>
        <v>44895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3600571.4056878351</v>
      </c>
      <c r="L86" s="323">
        <f>IF(G26=0,0,IF(G26&gt;250,-(((250/G26)*K86)*IF(M86="H",0.02,0.05)),IF(M86="H",-0.02*K86,-0.05*K86)))</f>
        <v>-86088.643020462783</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3514482.7626673724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-2049373.44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1465109.3226673724</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293021.86453347449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93939.92726392897</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318</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319</v>
      </c>
      <c r="C123" s="208" t="s">
        <v>198</v>
      </c>
    </row>
    <row r="124" spans="2:3" hidden="1" x14ac:dyDescent="0.3">
      <c r="B124" s="212" t="s">
        <v>320</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41808.602673611102</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318</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319</v>
      </c>
      <c r="C164" s="222" t="s">
        <v>243</v>
      </c>
      <c r="D164" s="218"/>
    </row>
    <row r="165" spans="1:4" hidden="1" x14ac:dyDescent="0.3">
      <c r="A165" s="217" t="s">
        <v>244</v>
      </c>
      <c r="B165" s="221" t="s">
        <v>320</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41808.602673611102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1" priority="2" stopIfTrue="1" operator="lessThan">
      <formula>0</formula>
    </cfRule>
  </conditionalFormatting>
  <conditionalFormatting sqref="A141:A172">
    <cfRule type="cellIs" dxfId="4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'3396'!B2</f>
        <v>50</v>
      </c>
      <c r="W2" s="429" t="s">
        <v>4</v>
      </c>
      <c r="X2" s="430"/>
      <c r="Y2" s="431"/>
      <c r="Z2" s="431"/>
      <c r="AA2" s="431"/>
      <c r="AB2" s="431"/>
      <c r="AC2" s="431"/>
      <c r="AD2" s="9"/>
    </row>
    <row r="3" spans="1:30" ht="20.399999999999999" x14ac:dyDescent="0.35">
      <c r="B3" s="10" t="str">
        <f>"Revenue Estimate Worksheet for "&amp;B124</f>
        <v>Revenue Estimate Worksheet for G Hauptner G-Star Charter</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'3396'!G7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40" t="s">
        <v>26</v>
      </c>
      <c r="W10" s="440"/>
      <c r="X10" s="441">
        <f>IF('3396'!K$84=1,'3396'!G10,0)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1" t="s">
        <v>28</v>
      </c>
      <c r="W11" s="451"/>
      <c r="X11" s="441">
        <f>IF('3396'!K$84=1,'3396'!G11,0)</f>
        <v>0</v>
      </c>
      <c r="Y11" s="441"/>
      <c r="Z11" s="452">
        <v>1</v>
      </c>
      <c r="AA11" s="452"/>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1" t="s">
        <v>31</v>
      </c>
      <c r="W12" s="451"/>
      <c r="X12" s="441">
        <f>IF('3396'!K$84=1,'3396'!G12,0)</f>
        <v>0</v>
      </c>
      <c r="Y12" s="441"/>
      <c r="Z12" s="452">
        <v>1</v>
      </c>
      <c r="AA12" s="452"/>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1" t="s">
        <v>33</v>
      </c>
      <c r="W13" s="451"/>
      <c r="X13" s="441">
        <f>IF('3396'!K$84=1,'3396'!G13,0)</f>
        <v>0</v>
      </c>
      <c r="Y13" s="441"/>
      <c r="Z13" s="452">
        <v>1</v>
      </c>
      <c r="AA13" s="452"/>
      <c r="AB13" s="55">
        <f t="shared" si="0"/>
        <v>0</v>
      </c>
      <c r="AC13" s="56">
        <f t="shared" si="1"/>
        <v>0</v>
      </c>
      <c r="AD13" s="9"/>
    </row>
    <row r="14" spans="1:30" x14ac:dyDescent="0.3">
      <c r="A14" s="1" t="s">
        <v>35</v>
      </c>
      <c r="B14" s="14" t="s">
        <v>36</v>
      </c>
      <c r="C14" s="14"/>
      <c r="D14" s="14">
        <v>428.59</v>
      </c>
      <c r="E14" s="14">
        <v>0</v>
      </c>
      <c r="F14" s="14">
        <v>0</v>
      </c>
      <c r="G14" s="47">
        <f t="shared" si="2"/>
        <v>857.18</v>
      </c>
      <c r="H14" s="48"/>
      <c r="I14" s="57">
        <v>1.004</v>
      </c>
      <c r="J14" s="57"/>
      <c r="K14" s="50">
        <f t="shared" si="3"/>
        <v>860.6087</v>
      </c>
      <c r="L14" s="323">
        <f t="shared" si="4"/>
        <v>3570399.8522125706</v>
      </c>
      <c r="N14" s="52">
        <v>5103</v>
      </c>
      <c r="O14" s="53">
        <v>103</v>
      </c>
      <c r="Q14" s="54"/>
      <c r="V14" s="451" t="s">
        <v>36</v>
      </c>
      <c r="W14" s="451"/>
      <c r="X14" s="441">
        <f>IF('3396'!K$84=1,'3396'!G14,0)</f>
        <v>0</v>
      </c>
      <c r="Y14" s="441"/>
      <c r="Z14" s="452">
        <v>1</v>
      </c>
      <c r="AA14" s="452"/>
      <c r="AB14" s="55">
        <f t="shared" si="0"/>
        <v>0</v>
      </c>
      <c r="AC14" s="56">
        <f t="shared" si="1"/>
        <v>0</v>
      </c>
      <c r="AD14" s="9"/>
    </row>
    <row r="15" spans="1:30" x14ac:dyDescent="0.3">
      <c r="A15" s="1" t="s">
        <v>37</v>
      </c>
      <c r="B15" s="14" t="s">
        <v>38</v>
      </c>
      <c r="C15" s="14"/>
      <c r="D15" s="14">
        <v>42.87</v>
      </c>
      <c r="E15" s="14">
        <v>0</v>
      </c>
      <c r="F15" s="14">
        <v>0</v>
      </c>
      <c r="G15" s="47">
        <f t="shared" si="2"/>
        <v>85.74</v>
      </c>
      <c r="H15" s="48"/>
      <c r="I15" s="57">
        <f>I14</f>
        <v>1.004</v>
      </c>
      <c r="J15" s="57"/>
      <c r="K15" s="50">
        <f t="shared" si="3"/>
        <v>86.082999999999998</v>
      </c>
      <c r="L15" s="323">
        <f t="shared" si="4"/>
        <v>357131.79576038994</v>
      </c>
      <c r="M15" s="1" t="str">
        <f>IF(ROUND(G15,2)=ROUND(SUM(G34:G36),2)," ","CHECK 2. 9-12 Lines Below")</f>
        <v xml:space="preserve"> </v>
      </c>
      <c r="N15" s="52">
        <v>5103</v>
      </c>
      <c r="O15" s="58" t="s">
        <v>39</v>
      </c>
      <c r="Q15" s="54"/>
      <c r="V15" s="451" t="s">
        <v>38</v>
      </c>
      <c r="W15" s="451"/>
      <c r="X15" s="441">
        <f>IF('3396'!K$84=1,'3396'!G15,0)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IF('3396'!K$84=1,'3396'!G16,0)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IF('3396'!K$84=1,'3396'!G17,0)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IF('3396'!K$84=1,'3396'!G18,0)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IF('3396'!K$84=1,'3396'!G19,0)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IF('3396'!K$84=1,'3396'!G20,0)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IF('3396'!K$84=1,'3396'!G21,0)</f>
        <v>0</v>
      </c>
      <c r="Y21" s="441"/>
      <c r="Z21" s="452">
        <v>1</v>
      </c>
      <c r="AA21" s="452"/>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1" t="s">
        <v>53</v>
      </c>
      <c r="W22" s="451"/>
      <c r="X22" s="441">
        <f>IF('3396'!K$84=1,'3396'!G22,0)</f>
        <v>0</v>
      </c>
      <c r="Y22" s="441"/>
      <c r="Z22" s="452">
        <v>1</v>
      </c>
      <c r="AA22" s="452"/>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1" t="s">
        <v>55</v>
      </c>
      <c r="W23" s="451"/>
      <c r="X23" s="441">
        <f>IF('3396'!K$84=1,'3396'!G23,0)</f>
        <v>0</v>
      </c>
      <c r="Y23" s="441"/>
      <c r="Z23" s="452">
        <v>1</v>
      </c>
      <c r="AA23" s="452"/>
      <c r="AB23" s="55">
        <f t="shared" si="0"/>
        <v>0</v>
      </c>
      <c r="AC23" s="56">
        <f t="shared" si="1"/>
        <v>0</v>
      </c>
      <c r="AD23" s="9"/>
    </row>
    <row r="24" spans="1:30" ht="16.2" x14ac:dyDescent="0.35">
      <c r="A24" s="1" t="s">
        <v>56</v>
      </c>
      <c r="B24" s="14" t="s">
        <v>57</v>
      </c>
      <c r="C24" s="14"/>
      <c r="D24" s="14">
        <v>0.64</v>
      </c>
      <c r="E24" s="14">
        <v>0</v>
      </c>
      <c r="F24" s="14">
        <v>0</v>
      </c>
      <c r="G24" s="47">
        <f t="shared" si="2"/>
        <v>1.28</v>
      </c>
      <c r="H24" s="48"/>
      <c r="I24" s="57">
        <f>I23</f>
        <v>1.147</v>
      </c>
      <c r="J24" s="57"/>
      <c r="K24" s="50">
        <f t="shared" si="3"/>
        <v>1.4681999999999999</v>
      </c>
      <c r="L24" s="323">
        <f t="shared" si="4"/>
        <v>6091.108610706</v>
      </c>
      <c r="N24" s="52">
        <v>5103</v>
      </c>
      <c r="O24" s="53">
        <v>130</v>
      </c>
      <c r="Q24" s="54"/>
      <c r="V24" s="451" t="s">
        <v>57</v>
      </c>
      <c r="W24" s="451"/>
      <c r="X24" s="441">
        <f>IF('3396'!K$84=1,'3396'!G24,0)</f>
        <v>0</v>
      </c>
      <c r="Y24" s="441"/>
      <c r="Z24" s="452">
        <v>1</v>
      </c>
      <c r="AA24" s="452"/>
      <c r="AB24" s="55">
        <f t="shared" si="0"/>
        <v>0</v>
      </c>
      <c r="AC24" s="56">
        <f t="shared" si="1"/>
        <v>0</v>
      </c>
      <c r="AD24" s="9"/>
    </row>
    <row r="25" spans="1:30" ht="16.8" thickBot="1" x14ac:dyDescent="0.4">
      <c r="A25" s="1" t="s">
        <v>58</v>
      </c>
      <c r="B25" s="14" t="s">
        <v>59</v>
      </c>
      <c r="C25" s="14"/>
      <c r="D25" s="14">
        <v>48.24</v>
      </c>
      <c r="E25" s="14">
        <v>0</v>
      </c>
      <c r="F25" s="14">
        <v>0</v>
      </c>
      <c r="G25" s="47">
        <f t="shared" si="2"/>
        <v>96.48</v>
      </c>
      <c r="H25" s="48"/>
      <c r="I25" s="57">
        <v>1.004</v>
      </c>
      <c r="J25" s="57"/>
      <c r="K25" s="50">
        <f t="shared" si="3"/>
        <v>96.865899999999996</v>
      </c>
      <c r="L25" s="323">
        <f t="shared" si="4"/>
        <v>401866.71950264694</v>
      </c>
      <c r="N25" s="52">
        <v>5310</v>
      </c>
      <c r="O25" s="53">
        <v>300</v>
      </c>
      <c r="Q25" s="54"/>
      <c r="V25" s="451" t="s">
        <v>59</v>
      </c>
      <c r="W25" s="451"/>
      <c r="X25" s="441">
        <f>IF('3396'!K$84=1,'3396'!G25,0)</f>
        <v>0</v>
      </c>
      <c r="Y25" s="441"/>
      <c r="Z25" s="452">
        <v>1</v>
      </c>
      <c r="AA25" s="452"/>
      <c r="AB25" s="55">
        <f t="shared" si="0"/>
        <v>0</v>
      </c>
      <c r="AC25" s="56">
        <f t="shared" si="1"/>
        <v>0</v>
      </c>
      <c r="AD25" s="9"/>
    </row>
    <row r="26" spans="1:30" ht="20.25" customHeight="1" thickBot="1" x14ac:dyDescent="0.35">
      <c r="B26" s="60" t="s">
        <v>60</v>
      </c>
      <c r="C26" s="60"/>
      <c r="D26" s="61">
        <f t="shared" ref="D26:E26" si="5">SUM(D10:D25)</f>
        <v>520.33999999999992</v>
      </c>
      <c r="E26" s="61">
        <f t="shared" si="5"/>
        <v>0</v>
      </c>
      <c r="F26" s="61"/>
      <c r="G26" s="61">
        <f>SUM(G10:G25)</f>
        <v>1040.6799999999998</v>
      </c>
      <c r="H26" s="62"/>
      <c r="I26" s="62"/>
      <c r="J26" s="63"/>
      <c r="K26" s="64">
        <f>SUM(K10:K25)</f>
        <v>1045.0257999999999</v>
      </c>
      <c r="L26" s="321">
        <f>SUM(L10:L25)</f>
        <v>4335489.4760863129</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0</v>
      </c>
      <c r="E31" s="14">
        <v>0</v>
      </c>
      <c r="F31" s="85">
        <v>0</v>
      </c>
      <c r="G31" s="47">
        <f t="shared" si="6"/>
        <v>0</v>
      </c>
      <c r="H31" s="76"/>
      <c r="I31" s="86" t="s">
        <v>72</v>
      </c>
      <c r="J31" s="52">
        <v>251</v>
      </c>
      <c r="K31" s="78">
        <v>1173</v>
      </c>
      <c r="L31" s="323">
        <f t="shared" si="8"/>
        <v>0</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42.87</v>
      </c>
      <c r="E34" s="14">
        <v>0</v>
      </c>
      <c r="F34" s="85">
        <v>0</v>
      </c>
      <c r="G34" s="47">
        <f t="shared" si="6"/>
        <v>85.74</v>
      </c>
      <c r="H34" s="76"/>
      <c r="I34" s="86" t="s">
        <v>76</v>
      </c>
      <c r="J34" s="52">
        <v>251</v>
      </c>
      <c r="K34" s="78">
        <v>835</v>
      </c>
      <c r="L34" s="323">
        <f t="shared" si="8"/>
        <v>71592.899999999994</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42.87</v>
      </c>
      <c r="E37" s="61">
        <f t="shared" si="10"/>
        <v>0</v>
      </c>
      <c r="F37" s="61"/>
      <c r="G37" s="61">
        <f>SUM(G28:G36)</f>
        <v>85.74</v>
      </c>
      <c r="H37" s="62"/>
      <c r="I37" s="14" t="s">
        <v>80</v>
      </c>
      <c r="J37" s="14"/>
      <c r="K37" s="14"/>
      <c r="L37" s="323">
        <f>SUM(L28:L36)</f>
        <v>71592.899999999994</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196688.51999999996</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4603770.8960863128</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1045.0257999999999</v>
      </c>
      <c r="D49" s="116"/>
      <c r="E49" s="116"/>
      <c r="F49" s="116"/>
      <c r="G49" s="117">
        <f>K7</f>
        <v>1.0289999999999999</v>
      </c>
      <c r="H49" s="117"/>
      <c r="I49" s="118">
        <v>901.09</v>
      </c>
      <c r="J49" s="119" t="s">
        <v>95</v>
      </c>
      <c r="K49" s="120">
        <f>ROUND(C49*G49*I49,0)</f>
        <v>968971</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1045.0257999999999</v>
      </c>
      <c r="D50" s="138"/>
      <c r="E50" s="139"/>
      <c r="F50" s="139"/>
      <c r="G50" s="140" t="s">
        <v>97</v>
      </c>
      <c r="H50" s="140"/>
      <c r="I50" s="140"/>
      <c r="J50" s="140"/>
      <c r="K50" s="140"/>
      <c r="L50" s="323">
        <f>IF(B2=75,0,K49+K48+K47)</f>
        <v>968971</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1045.0257999999999</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5.2040000000000003E-3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1040.6799999999998</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5.6880000000000003E-3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5.2040000000000003E-3</v>
      </c>
      <c r="L59" s="323">
        <f>SUM(I59*K59)</f>
        <v>22041.869852</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5.2040000000000003E-3</v>
      </c>
      <c r="L67" s="323">
        <f>SUM(I67*K67)</f>
        <v>560918.15145200002</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5.6880000000000003E-3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5.2040000000000003E-3</v>
      </c>
      <c r="L70" s="323">
        <f t="shared" si="11"/>
        <v>-21896.537744000001</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5.2040000000000003E-3</v>
      </c>
      <c r="L71" s="323">
        <f t="shared" si="11"/>
        <v>9794.5837040000006</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5.6880000000000003E-3</v>
      </c>
      <c r="L72" s="323">
        <f t="shared" si="11"/>
        <v>80891.311824000004</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558</v>
      </c>
      <c r="AA74" s="165" t="s">
        <v>129</v>
      </c>
      <c r="AB74" s="166">
        <f>+K75</f>
        <v>365</v>
      </c>
      <c r="AC74" s="56">
        <f>ROUND(AB74*Z74,0)</f>
        <v>203670</v>
      </c>
      <c r="AD74" s="9"/>
    </row>
    <row r="75" spans="1:30" ht="19.5" customHeight="1" x14ac:dyDescent="0.3">
      <c r="A75" s="1" t="s">
        <v>130</v>
      </c>
      <c r="B75" s="167" t="s">
        <v>127</v>
      </c>
      <c r="C75" s="168" t="s">
        <v>128</v>
      </c>
      <c r="D75" s="167">
        <v>558</v>
      </c>
      <c r="E75" s="167">
        <v>0</v>
      </c>
      <c r="F75" s="167">
        <v>0</v>
      </c>
      <c r="G75" s="169">
        <f>IF($B$154&lt;8,D75,E75)</f>
        <v>558</v>
      </c>
      <c r="H75" s="170"/>
      <c r="I75" s="171">
        <f>AVERAGE(G75,D75)</f>
        <v>558</v>
      </c>
      <c r="J75" s="172" t="s">
        <v>129</v>
      </c>
      <c r="K75" s="173">
        <v>365</v>
      </c>
      <c r="L75" s="323">
        <f t="shared" ref="L75:L78" si="12">SUM(I75*K75)</f>
        <v>203670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5.6880000000000003E-3</v>
      </c>
      <c r="L77" s="323">
        <f t="shared" si="12"/>
        <v>9795.310488000001</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5.2040000000000003E-3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203670</v>
      </c>
      <c r="AD81" s="188"/>
    </row>
    <row r="82" spans="1:30" ht="22.5" customHeight="1" thickTop="1" thickBot="1" x14ac:dyDescent="0.35">
      <c r="B82" s="14" t="s">
        <v>139</v>
      </c>
      <c r="C82" s="14"/>
      <c r="D82" s="14"/>
      <c r="E82" s="14"/>
      <c r="F82" s="14"/>
      <c r="G82" s="14"/>
      <c r="H82" s="14"/>
      <c r="I82" s="14"/>
      <c r="J82" s="14"/>
      <c r="K82" s="14"/>
      <c r="L82" s="342">
        <f>SUM(L44:L81)</f>
        <v>6437956.5856623137</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'3396'!AC81</f>
        <v>203670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6437956.5856623137</v>
      </c>
      <c r="L86" s="323">
        <f>IF(G26=0,0,IF(G26&gt;250,-(((250/G26)*K86)*IF(M86="H",0.02,0.05)),IF(M86="H",-0.02*K86,-0.05*K86)))</f>
        <v>-30931.489918429848</v>
      </c>
      <c r="M86" s="189" t="str">
        <f>IF(B123="2911","H",IF(B123="3396","H"," "))</f>
        <v>H</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6407025.0957438843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-3788932.24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2618092.8557438841</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523618.5711487768</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97827.641794816416</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321</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322</v>
      </c>
      <c r="C123" s="208" t="s">
        <v>198</v>
      </c>
    </row>
    <row r="124" spans="2:3" hidden="1" x14ac:dyDescent="0.3">
      <c r="B124" s="212" t="s">
        <v>323</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41808.6026851852</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321</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322</v>
      </c>
      <c r="C164" s="222" t="s">
        <v>243</v>
      </c>
      <c r="D164" s="218"/>
    </row>
    <row r="165" spans="1:4" hidden="1" x14ac:dyDescent="0.3">
      <c r="A165" s="217" t="s">
        <v>244</v>
      </c>
      <c r="B165" s="221" t="s">
        <v>323</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41808.6026851852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9" priority="2" stopIfTrue="1" operator="lessThan">
      <formula>0</formula>
    </cfRule>
  </conditionalFormatting>
  <conditionalFormatting sqref="A141:A172">
    <cfRule type="cellIs" dxfId="3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'3398'!B2</f>
        <v>50</v>
      </c>
      <c r="W2" s="429" t="s">
        <v>4</v>
      </c>
      <c r="X2" s="430"/>
      <c r="Y2" s="431"/>
      <c r="Z2" s="431"/>
      <c r="AA2" s="431"/>
      <c r="AB2" s="431"/>
      <c r="AC2" s="431"/>
      <c r="AD2" s="9"/>
    </row>
    <row r="3" spans="1:30" ht="20.399999999999999" x14ac:dyDescent="0.35">
      <c r="B3" s="10" t="str">
        <f>"Revenue Estimate Worksheet for "&amp;B124</f>
        <v>Revenue Estimate Worksheet for Everglades Prep Academy</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'3398'!G7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40" t="s">
        <v>26</v>
      </c>
      <c r="W10" s="440"/>
      <c r="X10" s="441">
        <f>IF('3398'!K$84=1,'3398'!G10,0)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1" t="s">
        <v>28</v>
      </c>
      <c r="W11" s="451"/>
      <c r="X11" s="441">
        <f>IF('3398'!K$84=1,'3398'!G11,0)</f>
        <v>0</v>
      </c>
      <c r="Y11" s="441"/>
      <c r="Z11" s="452">
        <v>1</v>
      </c>
      <c r="AA11" s="452"/>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1" t="s">
        <v>31</v>
      </c>
      <c r="W12" s="451"/>
      <c r="X12" s="441">
        <f>IF('3398'!K$84=1,'3398'!G12,0)</f>
        <v>0</v>
      </c>
      <c r="Y12" s="441"/>
      <c r="Z12" s="452">
        <v>1</v>
      </c>
      <c r="AA12" s="452"/>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1" t="s">
        <v>33</v>
      </c>
      <c r="W13" s="451"/>
      <c r="X13" s="441">
        <f>IF('3398'!K$84=1,'3398'!G13,0)</f>
        <v>0</v>
      </c>
      <c r="Y13" s="441"/>
      <c r="Z13" s="452">
        <v>1</v>
      </c>
      <c r="AA13" s="452"/>
      <c r="AB13" s="55">
        <f t="shared" si="0"/>
        <v>0</v>
      </c>
      <c r="AC13" s="56">
        <f t="shared" si="1"/>
        <v>0</v>
      </c>
      <c r="AD13" s="9"/>
    </row>
    <row r="14" spans="1:30" x14ac:dyDescent="0.3">
      <c r="A14" s="1" t="s">
        <v>35</v>
      </c>
      <c r="B14" s="14" t="s">
        <v>36</v>
      </c>
      <c r="C14" s="14"/>
      <c r="D14" s="14">
        <v>26.37</v>
      </c>
      <c r="E14" s="14">
        <v>0</v>
      </c>
      <c r="F14" s="14">
        <v>0</v>
      </c>
      <c r="G14" s="47">
        <f t="shared" si="2"/>
        <v>52.74</v>
      </c>
      <c r="H14" s="48"/>
      <c r="I14" s="57">
        <v>1.004</v>
      </c>
      <c r="J14" s="57"/>
      <c r="K14" s="50">
        <f t="shared" si="3"/>
        <v>52.951000000000001</v>
      </c>
      <c r="L14" s="323">
        <f t="shared" si="4"/>
        <v>219677.35461482999</v>
      </c>
      <c r="N14" s="52">
        <v>5103</v>
      </c>
      <c r="O14" s="53">
        <v>103</v>
      </c>
      <c r="Q14" s="54"/>
      <c r="V14" s="451" t="s">
        <v>36</v>
      </c>
      <c r="W14" s="451"/>
      <c r="X14" s="441">
        <f>IF('3398'!K$84=1,'3398'!G14,0)</f>
        <v>0</v>
      </c>
      <c r="Y14" s="441"/>
      <c r="Z14" s="452">
        <v>1</v>
      </c>
      <c r="AA14" s="452"/>
      <c r="AB14" s="55">
        <f t="shared" si="0"/>
        <v>0</v>
      </c>
      <c r="AC14" s="56">
        <f t="shared" si="1"/>
        <v>0</v>
      </c>
      <c r="AD14" s="9"/>
    </row>
    <row r="15" spans="1:30" x14ac:dyDescent="0.3">
      <c r="A15" s="1" t="s">
        <v>37</v>
      </c>
      <c r="B15" s="14" t="s">
        <v>38</v>
      </c>
      <c r="C15" s="14"/>
      <c r="D15" s="14">
        <v>12.91</v>
      </c>
      <c r="E15" s="14">
        <v>0</v>
      </c>
      <c r="F15" s="14">
        <v>0</v>
      </c>
      <c r="G15" s="47">
        <f t="shared" si="2"/>
        <v>25.82</v>
      </c>
      <c r="H15" s="48"/>
      <c r="I15" s="57">
        <f>I14</f>
        <v>1.004</v>
      </c>
      <c r="J15" s="57"/>
      <c r="K15" s="50">
        <f t="shared" si="3"/>
        <v>25.923300000000001</v>
      </c>
      <c r="L15" s="323">
        <f t="shared" si="4"/>
        <v>107547.76995498899</v>
      </c>
      <c r="M15" s="1" t="str">
        <f>IF(ROUND(G15,2)=ROUND(SUM(G34:G36),2)," ","CHECK 2. 9-12 Lines Below")</f>
        <v xml:space="preserve"> </v>
      </c>
      <c r="N15" s="52">
        <v>5103</v>
      </c>
      <c r="O15" s="58" t="s">
        <v>39</v>
      </c>
      <c r="Q15" s="54"/>
      <c r="V15" s="451" t="s">
        <v>38</v>
      </c>
      <c r="W15" s="451"/>
      <c r="X15" s="441">
        <f>IF('3398'!K$84=1,'3398'!G15,0)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IF('3398'!K$84=1,'3398'!G16,0)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IF('3398'!K$84=1,'3398'!G17,0)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IF('3398'!K$84=1,'3398'!G18,0)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IF('3398'!K$84=1,'3398'!G19,0)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IF('3398'!K$84=1,'3398'!G20,0)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IF('3398'!K$84=1,'3398'!G21,0)</f>
        <v>0</v>
      </c>
      <c r="Y21" s="441"/>
      <c r="Z21" s="452">
        <v>1</v>
      </c>
      <c r="AA21" s="452"/>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1" t="s">
        <v>53</v>
      </c>
      <c r="W22" s="451"/>
      <c r="X22" s="441">
        <f>IF('3398'!K$84=1,'3398'!G22,0)</f>
        <v>0</v>
      </c>
      <c r="Y22" s="441"/>
      <c r="Z22" s="452">
        <v>1</v>
      </c>
      <c r="AA22" s="452"/>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1" t="s">
        <v>55</v>
      </c>
      <c r="W23" s="451"/>
      <c r="X23" s="441">
        <f>IF('3398'!K$84=1,'3398'!G23,0)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IF('3398'!K$84=1,'3398'!G24,0)</f>
        <v>0</v>
      </c>
      <c r="Y24" s="441"/>
      <c r="Z24" s="452">
        <v>1</v>
      </c>
      <c r="AA24" s="452"/>
      <c r="AB24" s="55">
        <f t="shared" si="0"/>
        <v>0</v>
      </c>
      <c r="AC24" s="56">
        <f t="shared" si="1"/>
        <v>0</v>
      </c>
      <c r="AD24" s="9"/>
    </row>
    <row r="25" spans="1:30" ht="16.8" thickBot="1" x14ac:dyDescent="0.4">
      <c r="A25" s="1" t="s">
        <v>58</v>
      </c>
      <c r="B25" s="14" t="s">
        <v>59</v>
      </c>
      <c r="C25" s="14"/>
      <c r="D25" s="14">
        <v>4.21</v>
      </c>
      <c r="E25" s="14">
        <v>0</v>
      </c>
      <c r="F25" s="14">
        <v>0</v>
      </c>
      <c r="G25" s="47">
        <f t="shared" si="2"/>
        <v>8.42</v>
      </c>
      <c r="H25" s="48"/>
      <c r="I25" s="57">
        <v>1.004</v>
      </c>
      <c r="J25" s="57"/>
      <c r="K25" s="50">
        <f t="shared" si="3"/>
        <v>8.4536999999999995</v>
      </c>
      <c r="L25" s="323">
        <f t="shared" si="4"/>
        <v>35071.791896420997</v>
      </c>
      <c r="N25" s="52">
        <v>5310</v>
      </c>
      <c r="O25" s="53">
        <v>300</v>
      </c>
      <c r="Q25" s="54"/>
      <c r="V25" s="451" t="s">
        <v>59</v>
      </c>
      <c r="W25" s="451"/>
      <c r="X25" s="441">
        <f>IF('3398'!K$84=1,'3398'!G25,0)</f>
        <v>0</v>
      </c>
      <c r="Y25" s="441"/>
      <c r="Z25" s="452">
        <v>1</v>
      </c>
      <c r="AA25" s="452"/>
      <c r="AB25" s="55">
        <f t="shared" si="0"/>
        <v>0</v>
      </c>
      <c r="AC25" s="56">
        <f t="shared" si="1"/>
        <v>0</v>
      </c>
      <c r="AD25" s="9"/>
    </row>
    <row r="26" spans="1:30" ht="20.25" customHeight="1" thickBot="1" x14ac:dyDescent="0.35">
      <c r="B26" s="60" t="s">
        <v>60</v>
      </c>
      <c r="C26" s="60"/>
      <c r="D26" s="61">
        <f t="shared" ref="D26:E26" si="5">SUM(D10:D25)</f>
        <v>43.49</v>
      </c>
      <c r="E26" s="61">
        <f t="shared" si="5"/>
        <v>0</v>
      </c>
      <c r="F26" s="61"/>
      <c r="G26" s="61">
        <f>SUM(G10:G25)</f>
        <v>86.98</v>
      </c>
      <c r="H26" s="62"/>
      <c r="I26" s="62"/>
      <c r="J26" s="63"/>
      <c r="K26" s="64">
        <f>SUM(K10:K25)</f>
        <v>87.328000000000003</v>
      </c>
      <c r="L26" s="321">
        <f>SUM(L10:L25)</f>
        <v>362296.91646623996</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0</v>
      </c>
      <c r="E31" s="14">
        <v>0</v>
      </c>
      <c r="F31" s="85">
        <v>0</v>
      </c>
      <c r="G31" s="47">
        <f t="shared" si="6"/>
        <v>0</v>
      </c>
      <c r="H31" s="76"/>
      <c r="I31" s="86" t="s">
        <v>72</v>
      </c>
      <c r="J31" s="52">
        <v>251</v>
      </c>
      <c r="K31" s="78">
        <v>1173</v>
      </c>
      <c r="L31" s="323">
        <f t="shared" si="8"/>
        <v>0</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10.41</v>
      </c>
      <c r="E34" s="14">
        <v>0</v>
      </c>
      <c r="F34" s="85">
        <v>0</v>
      </c>
      <c r="G34" s="47">
        <f t="shared" si="6"/>
        <v>20.82</v>
      </c>
      <c r="H34" s="76"/>
      <c r="I34" s="86" t="s">
        <v>76</v>
      </c>
      <c r="J34" s="52">
        <v>251</v>
      </c>
      <c r="K34" s="78">
        <v>835</v>
      </c>
      <c r="L34" s="323">
        <f t="shared" si="8"/>
        <v>17384.7</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1.5</v>
      </c>
      <c r="E35" s="14">
        <v>0</v>
      </c>
      <c r="F35" s="85">
        <v>0</v>
      </c>
      <c r="G35" s="47">
        <f t="shared" si="6"/>
        <v>3</v>
      </c>
      <c r="H35" s="76"/>
      <c r="I35" s="86" t="s">
        <v>76</v>
      </c>
      <c r="J35" s="52">
        <v>252</v>
      </c>
      <c r="K35" s="78">
        <v>3168</v>
      </c>
      <c r="L35" s="323">
        <f t="shared" si="8"/>
        <v>9504</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1</v>
      </c>
      <c r="E36" s="14">
        <v>0</v>
      </c>
      <c r="F36" s="85">
        <v>0</v>
      </c>
      <c r="G36" s="47">
        <f t="shared" si="6"/>
        <v>2</v>
      </c>
      <c r="H36" s="76"/>
      <c r="I36" s="86" t="s">
        <v>76</v>
      </c>
      <c r="J36" s="52">
        <v>253</v>
      </c>
      <c r="K36" s="78">
        <v>6685</v>
      </c>
      <c r="L36" s="323">
        <f t="shared" si="8"/>
        <v>13370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12.91</v>
      </c>
      <c r="E37" s="61">
        <f t="shared" si="10"/>
        <v>0</v>
      </c>
      <c r="F37" s="61"/>
      <c r="G37" s="61">
        <f>SUM(G28:G36)</f>
        <v>25.82</v>
      </c>
      <c r="H37" s="62"/>
      <c r="I37" s="14" t="s">
        <v>80</v>
      </c>
      <c r="J37" s="14"/>
      <c r="K37" s="14"/>
      <c r="L37" s="323">
        <f>SUM(L28:L36)</f>
        <v>40258.699999999997</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16439.22</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418994.83646624</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87.328000000000003</v>
      </c>
      <c r="D49" s="116"/>
      <c r="E49" s="116"/>
      <c r="F49" s="116"/>
      <c r="G49" s="117">
        <f>K7</f>
        <v>1.0289999999999999</v>
      </c>
      <c r="H49" s="117"/>
      <c r="I49" s="118">
        <v>901.09</v>
      </c>
      <c r="J49" s="119" t="s">
        <v>95</v>
      </c>
      <c r="K49" s="120">
        <f>ROUND(C49*G49*I49,0)</f>
        <v>80972</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87.328000000000003</v>
      </c>
      <c r="D50" s="138"/>
      <c r="E50" s="139"/>
      <c r="F50" s="139"/>
      <c r="G50" s="140" t="s">
        <v>97</v>
      </c>
      <c r="H50" s="140"/>
      <c r="I50" s="140"/>
      <c r="J50" s="140"/>
      <c r="K50" s="140"/>
      <c r="L50" s="323">
        <f>IF(B2=75,0,K49+K48+K47)</f>
        <v>80972</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87.328000000000003</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4.35E-4</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86.98</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4.75E-4</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4.35E-4</v>
      </c>
      <c r="L59" s="323">
        <f>SUM(I59*K59)</f>
        <v>1842.4699049999999</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4.35E-4</v>
      </c>
      <c r="L67" s="323">
        <f>SUM(I67*K67)</f>
        <v>46886.893904999997</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4.75E-4</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4.35E-4</v>
      </c>
      <c r="L70" s="323">
        <f t="shared" si="11"/>
        <v>-1830.3216600000001</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4.35E-4</v>
      </c>
      <c r="L71" s="323">
        <f t="shared" si="11"/>
        <v>818.72481000000005</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4.75E-4</v>
      </c>
      <c r="L72" s="323">
        <f t="shared" si="11"/>
        <v>6755.1640500000003</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4.75E-4</v>
      </c>
      <c r="L77" s="323">
        <v>0</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4.35E-4</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554439.76747624006</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'3398'!AC81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554439.76747624006</v>
      </c>
      <c r="L86" s="323">
        <f>IF(G26=0,0,IF(G26&gt;250,-(((250/G26)*K86)*IF(M86="H",0.02,0.05)),IF(M86="H",-0.02*K86,-0.05*K86)))</f>
        <v>-27721.988373812004</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526717.779102428</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-325352.84999999998</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201364.92910242802</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40272.985820485606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324</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325</v>
      </c>
      <c r="C123" s="208" t="s">
        <v>198</v>
      </c>
    </row>
    <row r="124" spans="2:3" hidden="1" x14ac:dyDescent="0.3">
      <c r="B124" s="212" t="s">
        <v>326</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41808.602696759299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324</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325</v>
      </c>
      <c r="C164" s="222" t="s">
        <v>243</v>
      </c>
      <c r="D164" s="218"/>
    </row>
    <row r="165" spans="1:4" hidden="1" x14ac:dyDescent="0.3">
      <c r="A165" s="217" t="s">
        <v>244</v>
      </c>
      <c r="B165" s="221" t="s">
        <v>326</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41808.602696759299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7" priority="2" stopIfTrue="1" operator="lessThan">
      <formula>0</formula>
    </cfRule>
  </conditionalFormatting>
  <conditionalFormatting sqref="A141:A172">
    <cfRule type="cellIs" dxfId="3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'3400'!B2</f>
        <v>50</v>
      </c>
      <c r="W2" s="429" t="s">
        <v>4</v>
      </c>
      <c r="X2" s="430"/>
      <c r="Y2" s="431"/>
      <c r="Z2" s="431"/>
      <c r="AA2" s="431"/>
      <c r="AB2" s="431"/>
      <c r="AC2" s="431"/>
      <c r="AD2" s="9"/>
    </row>
    <row r="3" spans="1:30" ht="20.399999999999999" x14ac:dyDescent="0.35">
      <c r="B3" s="10" t="str">
        <f>"Revenue Estimate Worksheet for "&amp;B124</f>
        <v>Revenue Estimate Worksheet for Believers</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'3400'!G7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40" t="s">
        <v>26</v>
      </c>
      <c r="W10" s="440"/>
      <c r="X10" s="441">
        <f>IF('3400'!K$84=1,'3400'!G10,0)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1" t="s">
        <v>28</v>
      </c>
      <c r="W11" s="451"/>
      <c r="X11" s="441">
        <f>IF('3400'!K$84=1,'3400'!G11,0)</f>
        <v>0</v>
      </c>
      <c r="Y11" s="441"/>
      <c r="Z11" s="452">
        <v>1</v>
      </c>
      <c r="AA11" s="452"/>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1" t="s">
        <v>31</v>
      </c>
      <c r="W12" s="451"/>
      <c r="X12" s="441">
        <f>IF('3400'!K$84=1,'3400'!G12,0)</f>
        <v>0</v>
      </c>
      <c r="Y12" s="441"/>
      <c r="Z12" s="452">
        <v>1</v>
      </c>
      <c r="AA12" s="452"/>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1" t="s">
        <v>33</v>
      </c>
      <c r="W13" s="451"/>
      <c r="X13" s="441">
        <f>IF('3400'!K$84=1,'3400'!G13,0)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IF('3400'!K$84=1,'3400'!G14,0)</f>
        <v>0</v>
      </c>
      <c r="Y14" s="441"/>
      <c r="Z14" s="452">
        <v>1</v>
      </c>
      <c r="AA14" s="452"/>
      <c r="AB14" s="55">
        <f t="shared" si="0"/>
        <v>0</v>
      </c>
      <c r="AC14" s="56">
        <f t="shared" si="1"/>
        <v>0</v>
      </c>
      <c r="AD14" s="9"/>
    </row>
    <row r="15" spans="1:30" x14ac:dyDescent="0.3">
      <c r="A15" s="1" t="s">
        <v>37</v>
      </c>
      <c r="B15" s="14" t="s">
        <v>38</v>
      </c>
      <c r="C15" s="14"/>
      <c r="D15" s="14">
        <v>66.040000000000006</v>
      </c>
      <c r="E15" s="14">
        <v>0</v>
      </c>
      <c r="F15" s="14">
        <v>0</v>
      </c>
      <c r="G15" s="47">
        <f t="shared" si="2"/>
        <v>132.08000000000001</v>
      </c>
      <c r="H15" s="48"/>
      <c r="I15" s="57">
        <f>I14</f>
        <v>1.004</v>
      </c>
      <c r="J15" s="57"/>
      <c r="K15" s="50">
        <f t="shared" si="3"/>
        <v>132.60830000000001</v>
      </c>
      <c r="L15" s="323">
        <f t="shared" si="4"/>
        <v>550150.90449603903</v>
      </c>
      <c r="M15" s="1" t="str">
        <f>IF(ROUND(G15,2)=ROUND(SUM(G34:G36),2)," ","CHECK 2. 9-12 Lines Below")</f>
        <v xml:space="preserve"> </v>
      </c>
      <c r="N15" s="52">
        <v>5103</v>
      </c>
      <c r="O15" s="58" t="s">
        <v>39</v>
      </c>
      <c r="Q15" s="54"/>
      <c r="V15" s="451" t="s">
        <v>38</v>
      </c>
      <c r="W15" s="451"/>
      <c r="X15" s="441">
        <f>IF('3400'!K$84=1,'3400'!G15,0)</f>
        <v>132.08000000000001</v>
      </c>
      <c r="Y15" s="441"/>
      <c r="Z15" s="452">
        <v>1</v>
      </c>
      <c r="AA15" s="452"/>
      <c r="AB15" s="55">
        <f t="shared" si="0"/>
        <v>132.08000000000001</v>
      </c>
      <c r="AC15" s="59">
        <f t="shared" si="1"/>
        <v>547959</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IF('3400'!K$84=1,'3400'!G16,0)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IF('3400'!K$84=1,'3400'!G17,0)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IF('3400'!K$84=1,'3400'!G18,0)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IF('3400'!K$84=1,'3400'!G19,0)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IF('3400'!K$84=1,'3400'!G20,0)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IF('3400'!K$84=1,'3400'!G21,0)</f>
        <v>0</v>
      </c>
      <c r="Y21" s="441"/>
      <c r="Z21" s="452">
        <v>1</v>
      </c>
      <c r="AA21" s="452"/>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1" t="s">
        <v>53</v>
      </c>
      <c r="W22" s="451"/>
      <c r="X22" s="441">
        <f>IF('3400'!K$84=1,'3400'!G22,0)</f>
        <v>0</v>
      </c>
      <c r="Y22" s="441"/>
      <c r="Z22" s="452">
        <v>1</v>
      </c>
      <c r="AA22" s="452"/>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1" t="s">
        <v>55</v>
      </c>
      <c r="W23" s="451"/>
      <c r="X23" s="441">
        <f>IF('3400'!K$84=1,'3400'!G23,0)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IF('3400'!K$84=1,'3400'!G24,0)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IF('3400'!K$84=1,'3400'!G25,0)</f>
        <v>0</v>
      </c>
      <c r="Y25" s="441"/>
      <c r="Z25" s="452">
        <v>1</v>
      </c>
      <c r="AA25" s="452"/>
      <c r="AB25" s="55">
        <f t="shared" si="0"/>
        <v>0</v>
      </c>
      <c r="AC25" s="56">
        <f t="shared" si="1"/>
        <v>0</v>
      </c>
      <c r="AD25" s="9"/>
    </row>
    <row r="26" spans="1:30" ht="20.25" customHeight="1" thickBot="1" x14ac:dyDescent="0.35">
      <c r="B26" s="60" t="s">
        <v>60</v>
      </c>
      <c r="C26" s="60"/>
      <c r="D26" s="61">
        <f t="shared" ref="D26:E26" si="5">SUM(D10:D25)</f>
        <v>66.040000000000006</v>
      </c>
      <c r="E26" s="61">
        <f t="shared" si="5"/>
        <v>0</v>
      </c>
      <c r="F26" s="61"/>
      <c r="G26" s="61">
        <f>SUM(G10:G25)</f>
        <v>132.08000000000001</v>
      </c>
      <c r="H26" s="62"/>
      <c r="I26" s="62"/>
      <c r="J26" s="63"/>
      <c r="K26" s="64">
        <f>SUM(K10:K25)</f>
        <v>132.60830000000001</v>
      </c>
      <c r="L26" s="321">
        <f>SUM(L10:L25)</f>
        <v>550150.90449603903</v>
      </c>
      <c r="N26" s="54"/>
      <c r="O26" s="65"/>
      <c r="P26" s="54"/>
      <c r="Q26" s="54"/>
      <c r="V26" s="453" t="s">
        <v>60</v>
      </c>
      <c r="W26" s="453"/>
      <c r="X26" s="454">
        <f>SUM(X10:X25)</f>
        <v>132.08000000000001</v>
      </c>
      <c r="Y26" s="454"/>
      <c r="Z26" s="455"/>
      <c r="AA26" s="456"/>
      <c r="AB26" s="66">
        <f>SUM(AB10:AB25)</f>
        <v>132.08000000000001</v>
      </c>
      <c r="AC26" s="67">
        <f>SUM(AC10:AC25)</f>
        <v>547959</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0</v>
      </c>
      <c r="E31" s="14">
        <v>0</v>
      </c>
      <c r="F31" s="85">
        <v>0</v>
      </c>
      <c r="G31" s="47">
        <f t="shared" si="6"/>
        <v>0</v>
      </c>
      <c r="H31" s="76"/>
      <c r="I31" s="86" t="s">
        <v>72</v>
      </c>
      <c r="J31" s="52">
        <v>251</v>
      </c>
      <c r="K31" s="78">
        <v>1173</v>
      </c>
      <c r="L31" s="323">
        <f t="shared" si="8"/>
        <v>0</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7.49</v>
      </c>
      <c r="E34" s="14">
        <v>0</v>
      </c>
      <c r="F34" s="85">
        <v>0</v>
      </c>
      <c r="G34" s="47">
        <f t="shared" si="6"/>
        <v>14.98</v>
      </c>
      <c r="H34" s="76"/>
      <c r="I34" s="86" t="s">
        <v>76</v>
      </c>
      <c r="J34" s="52">
        <v>251</v>
      </c>
      <c r="K34" s="78">
        <v>835</v>
      </c>
      <c r="L34" s="323">
        <f t="shared" si="8"/>
        <v>12508.300000000001</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25.09</v>
      </c>
      <c r="E35" s="14">
        <v>0</v>
      </c>
      <c r="F35" s="85">
        <v>0</v>
      </c>
      <c r="G35" s="47">
        <f t="shared" si="6"/>
        <v>50.18</v>
      </c>
      <c r="H35" s="76"/>
      <c r="I35" s="86" t="s">
        <v>76</v>
      </c>
      <c r="J35" s="52">
        <v>252</v>
      </c>
      <c r="K35" s="78">
        <v>3168</v>
      </c>
      <c r="L35" s="323">
        <f t="shared" si="8"/>
        <v>158970.23999999999</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33.46</v>
      </c>
      <c r="E36" s="14">
        <v>0</v>
      </c>
      <c r="F36" s="85">
        <v>0</v>
      </c>
      <c r="G36" s="47">
        <f t="shared" si="6"/>
        <v>66.92</v>
      </c>
      <c r="H36" s="76"/>
      <c r="I36" s="86" t="s">
        <v>76</v>
      </c>
      <c r="J36" s="52">
        <v>253</v>
      </c>
      <c r="K36" s="78">
        <v>6685</v>
      </c>
      <c r="L36" s="323">
        <f t="shared" si="8"/>
        <v>447360.2</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66.039999999999992</v>
      </c>
      <c r="E37" s="61">
        <f t="shared" si="10"/>
        <v>0</v>
      </c>
      <c r="F37" s="61"/>
      <c r="G37" s="61">
        <f>SUM(G28:G36)</f>
        <v>132.07999999999998</v>
      </c>
      <c r="H37" s="62"/>
      <c r="I37" s="14" t="s">
        <v>80</v>
      </c>
      <c r="J37" s="14"/>
      <c r="K37" s="14"/>
      <c r="L37" s="323">
        <f>SUM(L28:L36)</f>
        <v>618838.74</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24963.120000000003</v>
      </c>
      <c r="N40" s="98"/>
      <c r="O40" s="98"/>
      <c r="P40" s="98"/>
      <c r="Q40" s="98"/>
      <c r="V40" s="471" t="s">
        <v>84</v>
      </c>
      <c r="W40" s="471"/>
      <c r="X40" s="472">
        <f>+G40</f>
        <v>182954.62</v>
      </c>
      <c r="Y40" s="472"/>
      <c r="Z40" s="472"/>
      <c r="AA40" s="472"/>
      <c r="AB40" s="56">
        <f>ROUND(X39/X40,0)</f>
        <v>189</v>
      </c>
      <c r="AC40" s="56">
        <f>ROUND(AB40*$X$26,0)</f>
        <v>24963</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1193952.7644960391</v>
      </c>
      <c r="O44" s="1"/>
      <c r="V44" s="482" t="s">
        <v>88</v>
      </c>
      <c r="W44" s="482"/>
      <c r="X44" s="482"/>
      <c r="Y44" s="482"/>
      <c r="Z44" s="482"/>
      <c r="AA44" s="482"/>
      <c r="AB44" s="482"/>
      <c r="AC44" s="105">
        <f>SUM(AC26,AC37,AC40)</f>
        <v>572922</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132.60830000000001</v>
      </c>
      <c r="D49" s="116"/>
      <c r="E49" s="116"/>
      <c r="F49" s="116"/>
      <c r="G49" s="117">
        <f>K7</f>
        <v>1.0289999999999999</v>
      </c>
      <c r="H49" s="117"/>
      <c r="I49" s="118">
        <v>901.09</v>
      </c>
      <c r="J49" s="119" t="s">
        <v>95</v>
      </c>
      <c r="K49" s="120">
        <f>ROUND(C49*G49*I49,0)</f>
        <v>122957</v>
      </c>
      <c r="L49" s="338"/>
      <c r="M49" s="103"/>
      <c r="N49" s="131"/>
      <c r="O49" s="132"/>
      <c r="P49" s="65"/>
      <c r="Q49" s="133"/>
      <c r="V49" s="134" t="s">
        <v>76</v>
      </c>
      <c r="W49" s="135">
        <f>AB14+AB15+AB18+AB21+AB24+AB25</f>
        <v>132.08000000000001</v>
      </c>
      <c r="X49" s="475">
        <f>AB7</f>
        <v>1.0289999999999999</v>
      </c>
      <c r="Y49" s="475"/>
      <c r="Z49" s="122">
        <f>+I49</f>
        <v>901.09</v>
      </c>
      <c r="AA49" s="123" t="s">
        <v>95</v>
      </c>
      <c r="AB49" s="124">
        <f>ROUND(W49*X49*Z49,0)</f>
        <v>122467</v>
      </c>
      <c r="AC49" s="128"/>
      <c r="AD49" s="104"/>
    </row>
    <row r="50" spans="2:30" ht="24" customHeight="1" thickBot="1" x14ac:dyDescent="0.35">
      <c r="B50" s="136" t="s">
        <v>96</v>
      </c>
      <c r="C50" s="137">
        <f>SUM(C47:C49)</f>
        <v>132.60830000000001</v>
      </c>
      <c r="D50" s="138"/>
      <c r="E50" s="139"/>
      <c r="F50" s="139"/>
      <c r="G50" s="140" t="s">
        <v>97</v>
      </c>
      <c r="H50" s="140"/>
      <c r="I50" s="140"/>
      <c r="J50" s="140"/>
      <c r="K50" s="140"/>
      <c r="L50" s="323">
        <f>IF(B2=75,0,K49+K48+K47)</f>
        <v>122957</v>
      </c>
      <c r="N50" s="3"/>
      <c r="O50" s="1"/>
      <c r="V50" s="141" t="s">
        <v>96</v>
      </c>
      <c r="W50" s="142">
        <f>SUM(W47:W49)</f>
        <v>132.08000000000001</v>
      </c>
      <c r="X50" s="476" t="s">
        <v>97</v>
      </c>
      <c r="Y50" s="477"/>
      <c r="Z50" s="477"/>
      <c r="AA50" s="477"/>
      <c r="AB50" s="477"/>
      <c r="AC50" s="56">
        <f>IF(V2=75,0,AB49+AB48+AB47)</f>
        <v>122467</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132.60830000000001</v>
      </c>
      <c r="H53" s="57" t="s">
        <v>101</v>
      </c>
      <c r="I53" s="57"/>
      <c r="J53" s="147">
        <v>200815.52</v>
      </c>
      <c r="K53" s="147"/>
      <c r="L53" s="340"/>
      <c r="N53" s="3"/>
      <c r="O53" s="1"/>
      <c r="V53" s="485" t="s">
        <v>100</v>
      </c>
      <c r="W53" s="485"/>
      <c r="X53" s="148">
        <f>AB26</f>
        <v>132.08000000000001</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6.6E-4</v>
      </c>
      <c r="L54" s="328"/>
      <c r="N54" s="65"/>
      <c r="O54" s="1"/>
      <c r="V54" s="485" t="s">
        <v>102</v>
      </c>
      <c r="W54" s="485"/>
      <c r="X54" s="485"/>
      <c r="Y54" s="485"/>
      <c r="Z54" s="485"/>
      <c r="AA54" s="485"/>
      <c r="AB54" s="488">
        <f>ROUND(X53/AA53,6)</f>
        <v>6.5799999999999995E-4</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132.08000000000001</v>
      </c>
      <c r="H56" s="57" t="s">
        <v>105</v>
      </c>
      <c r="I56" s="57"/>
      <c r="J56" s="147">
        <f>+G40</f>
        <v>182954.62</v>
      </c>
      <c r="K56" s="147"/>
      <c r="L56" s="340"/>
      <c r="O56" s="1"/>
      <c r="V56" s="485" t="s">
        <v>104</v>
      </c>
      <c r="W56" s="485"/>
      <c r="X56" s="151">
        <f>X26</f>
        <v>132.08000000000001</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7.2199999999999999E-4</v>
      </c>
      <c r="L57" s="328"/>
      <c r="O57" s="1"/>
      <c r="V57" s="485" t="s">
        <v>106</v>
      </c>
      <c r="W57" s="485"/>
      <c r="X57" s="485"/>
      <c r="Y57" s="485"/>
      <c r="Z57" s="485"/>
      <c r="AA57" s="485"/>
      <c r="AB57" s="488">
        <f>ROUND(X56/AA56,6)</f>
        <v>7.2199999999999999E-4</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6.5799999999999995E-4</v>
      </c>
      <c r="AC58" s="56">
        <f>ROUND(Y58*AB58,0)</f>
        <v>2787</v>
      </c>
      <c r="AD58" s="9"/>
    </row>
    <row r="59" spans="2:30" x14ac:dyDescent="0.3">
      <c r="B59" s="60" t="s">
        <v>108</v>
      </c>
      <c r="C59" s="60"/>
      <c r="D59" s="60"/>
      <c r="E59" s="60"/>
      <c r="F59" s="60"/>
      <c r="G59" s="60"/>
      <c r="H59" s="155" t="s">
        <v>20</v>
      </c>
      <c r="I59" s="120">
        <v>4235563</v>
      </c>
      <c r="J59" s="156" t="s">
        <v>109</v>
      </c>
      <c r="K59" s="157">
        <f>K54</f>
        <v>6.6E-4</v>
      </c>
      <c r="L59" s="323">
        <f>SUM(I59*K59)</f>
        <v>2795.4715799999999</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6.5799999999999995E-4</v>
      </c>
      <c r="AC66" s="56">
        <f>ROUND(Y66*AB66,0)</f>
        <v>70923</v>
      </c>
      <c r="AD66" s="9"/>
    </row>
    <row r="67" spans="1:30" ht="20.25" customHeight="1" x14ac:dyDescent="0.3">
      <c r="B67" s="14" t="s">
        <v>117</v>
      </c>
      <c r="C67" s="14"/>
      <c r="D67" s="14"/>
      <c r="E67" s="14"/>
      <c r="F67" s="14"/>
      <c r="H67" s="155" t="s">
        <v>22</v>
      </c>
      <c r="I67" s="120">
        <v>107785963</v>
      </c>
      <c r="J67" s="156" t="s">
        <v>109</v>
      </c>
      <c r="K67" s="157">
        <f>K54</f>
        <v>6.6E-4</v>
      </c>
      <c r="L67" s="323">
        <f>SUM(I67*K67)</f>
        <v>71138.735579999993</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7.2199999999999999E-4</v>
      </c>
      <c r="AC68" s="56">
        <f>ROUND(Y68*AB68,0)</f>
        <v>0</v>
      </c>
      <c r="AD68" s="9"/>
    </row>
    <row r="69" spans="1:30" ht="15" customHeight="1" x14ac:dyDescent="0.3">
      <c r="B69" s="161" t="s">
        <v>119</v>
      </c>
      <c r="C69" s="14"/>
      <c r="D69" s="14"/>
      <c r="E69" s="14"/>
      <c r="F69" s="14"/>
      <c r="H69" s="155" t="s">
        <v>21</v>
      </c>
      <c r="I69" s="120">
        <v>0</v>
      </c>
      <c r="J69" s="156" t="s">
        <v>109</v>
      </c>
      <c r="K69" s="157">
        <f>K57</f>
        <v>7.2199999999999999E-4</v>
      </c>
      <c r="L69" s="323">
        <f t="shared" ref="L69:L72" si="11">SUM(I69*K69)</f>
        <v>0</v>
      </c>
      <c r="O69" s="1"/>
      <c r="V69" s="479" t="s">
        <v>120</v>
      </c>
      <c r="W69" s="479"/>
      <c r="X69" s="479"/>
      <c r="Y69" s="496">
        <f>+I70</f>
        <v>-4207636</v>
      </c>
      <c r="Z69" s="496"/>
      <c r="AA69" s="153" t="s">
        <v>109</v>
      </c>
      <c r="AB69" s="154">
        <f>AB54</f>
        <v>6.5799999999999995E-4</v>
      </c>
      <c r="AC69" s="56">
        <f>ROUND(Y69*AB69,0)</f>
        <v>-2769</v>
      </c>
      <c r="AD69" s="9"/>
    </row>
    <row r="70" spans="1:30" ht="20.25" customHeight="1" x14ac:dyDescent="0.3">
      <c r="B70" s="14" t="s">
        <v>120</v>
      </c>
      <c r="C70" s="14"/>
      <c r="D70" s="14"/>
      <c r="E70" s="14"/>
      <c r="F70" s="14"/>
      <c r="H70" s="155" t="s">
        <v>20</v>
      </c>
      <c r="I70" s="120">
        <v>-4207636</v>
      </c>
      <c r="J70" s="156" t="s">
        <v>109</v>
      </c>
      <c r="K70" s="157">
        <f>K54</f>
        <v>6.6E-4</v>
      </c>
      <c r="L70" s="323">
        <f t="shared" si="11"/>
        <v>-2777.0397600000001</v>
      </c>
      <c r="O70" s="1"/>
      <c r="V70" s="479" t="s">
        <v>121</v>
      </c>
      <c r="W70" s="479"/>
      <c r="X70" s="479"/>
      <c r="Y70" s="493">
        <f>+I71</f>
        <v>1882126</v>
      </c>
      <c r="Z70" s="493"/>
      <c r="AA70" s="153" t="s">
        <v>109</v>
      </c>
      <c r="AB70" s="154">
        <f>AB54</f>
        <v>6.5799999999999995E-4</v>
      </c>
      <c r="AC70" s="56">
        <f>ROUND(Y70*AB70,0)</f>
        <v>1238</v>
      </c>
      <c r="AD70" s="9"/>
    </row>
    <row r="71" spans="1:30" ht="20.25" customHeight="1" x14ac:dyDescent="0.3">
      <c r="B71" s="14" t="s">
        <v>121</v>
      </c>
      <c r="C71" s="14"/>
      <c r="D71" s="14"/>
      <c r="E71" s="14"/>
      <c r="F71" s="14"/>
      <c r="H71" s="155" t="s">
        <v>20</v>
      </c>
      <c r="I71" s="120">
        <v>1882126</v>
      </c>
      <c r="J71" s="156" t="s">
        <v>109</v>
      </c>
      <c r="K71" s="157">
        <f>K54</f>
        <v>6.6E-4</v>
      </c>
      <c r="L71" s="323">
        <f t="shared" si="11"/>
        <v>1242.20316</v>
      </c>
      <c r="O71" s="1"/>
      <c r="V71" s="479" t="s">
        <v>122</v>
      </c>
      <c r="W71" s="479"/>
      <c r="X71" s="479"/>
      <c r="Y71" s="493">
        <f>+I72</f>
        <v>14221398</v>
      </c>
      <c r="Z71" s="493"/>
      <c r="AA71" s="153" t="s">
        <v>109</v>
      </c>
      <c r="AB71" s="154">
        <f>AB57</f>
        <v>7.2199999999999999E-4</v>
      </c>
      <c r="AC71" s="56">
        <f>ROUND(Y71*AB71,0)</f>
        <v>10268</v>
      </c>
      <c r="AD71" s="9"/>
    </row>
    <row r="72" spans="1:30" ht="21" customHeight="1" x14ac:dyDescent="0.35">
      <c r="B72" s="14" t="s">
        <v>122</v>
      </c>
      <c r="C72" s="14"/>
      <c r="D72" s="14"/>
      <c r="E72" s="14"/>
      <c r="F72" s="14"/>
      <c r="H72" s="155" t="s">
        <v>21</v>
      </c>
      <c r="I72" s="120">
        <v>14221398</v>
      </c>
      <c r="J72" s="156" t="s">
        <v>109</v>
      </c>
      <c r="K72" s="157">
        <f>K57</f>
        <v>7.2199999999999999E-4</v>
      </c>
      <c r="L72" s="323">
        <f t="shared" si="11"/>
        <v>10267.849356000001</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93</v>
      </c>
      <c r="AA74" s="165" t="s">
        <v>129</v>
      </c>
      <c r="AB74" s="166">
        <f>+K75</f>
        <v>365</v>
      </c>
      <c r="AC74" s="56">
        <f>ROUND(AB74*Z74,0)</f>
        <v>33945</v>
      </c>
      <c r="AD74" s="9"/>
    </row>
    <row r="75" spans="1:30" ht="19.5" customHeight="1" x14ac:dyDescent="0.3">
      <c r="A75" s="1" t="s">
        <v>130</v>
      </c>
      <c r="B75" s="167" t="s">
        <v>127</v>
      </c>
      <c r="C75" s="168" t="s">
        <v>128</v>
      </c>
      <c r="D75" s="167">
        <v>93</v>
      </c>
      <c r="E75" s="167">
        <v>0</v>
      </c>
      <c r="F75" s="167">
        <v>0</v>
      </c>
      <c r="G75" s="169">
        <f>IF($B$154&lt;8,D75,E75)</f>
        <v>93</v>
      </c>
      <c r="H75" s="170"/>
      <c r="I75" s="171">
        <f>AVERAGE(G75,D75)</f>
        <v>93</v>
      </c>
      <c r="J75" s="172" t="s">
        <v>129</v>
      </c>
      <c r="K75" s="173">
        <v>365</v>
      </c>
      <c r="L75" s="323">
        <f t="shared" ref="L75:L78" si="12">SUM(I75*K75)</f>
        <v>33945</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7.2199999999999999E-4</v>
      </c>
      <c r="AC76" s="56">
        <f>ROUND(Y76*AB76,0)</f>
        <v>1243</v>
      </c>
      <c r="AD76" s="9"/>
    </row>
    <row r="77" spans="1:30" ht="26.25" customHeight="1" x14ac:dyDescent="0.3">
      <c r="B77" s="14" t="s">
        <v>133</v>
      </c>
      <c r="C77" s="14"/>
      <c r="D77" s="14"/>
      <c r="E77" s="14"/>
      <c r="F77" s="14"/>
      <c r="H77" s="155" t="s">
        <v>24</v>
      </c>
      <c r="I77" s="178">
        <v>1722101</v>
      </c>
      <c r="J77" s="156" t="s">
        <v>109</v>
      </c>
      <c r="K77" s="157">
        <f>K57</f>
        <v>7.2199999999999999E-4</v>
      </c>
      <c r="L77" s="323">
        <f t="shared" si="12"/>
        <v>1243.3569219999999</v>
      </c>
      <c r="O77" s="1"/>
      <c r="V77" s="479" t="str">
        <f>+B78</f>
        <v>15.  Florida Teachers Classroom Supply Assistance Program</v>
      </c>
      <c r="W77" s="479"/>
      <c r="X77" s="479"/>
      <c r="Y77" s="489">
        <f>+I78</f>
        <v>0</v>
      </c>
      <c r="Z77" s="489"/>
      <c r="AA77" s="165" t="s">
        <v>129</v>
      </c>
      <c r="AB77" s="154">
        <f>AB54</f>
        <v>6.5799999999999995E-4</v>
      </c>
      <c r="AC77" s="56">
        <f>ROUND(Y77*AB77,0)</f>
        <v>0</v>
      </c>
      <c r="AD77" s="9"/>
    </row>
    <row r="78" spans="1:30" ht="26.25" customHeight="1" x14ac:dyDescent="0.3">
      <c r="B78" s="433" t="s">
        <v>134</v>
      </c>
      <c r="C78" s="433"/>
      <c r="D78" s="433"/>
      <c r="E78" s="14"/>
      <c r="F78" s="14"/>
      <c r="H78" s="155" t="s">
        <v>135</v>
      </c>
      <c r="I78" s="179">
        <v>0</v>
      </c>
      <c r="J78" s="156" t="s">
        <v>109</v>
      </c>
      <c r="K78" s="157">
        <f>K54</f>
        <v>6.6E-4</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813024</v>
      </c>
      <c r="AD81" s="188"/>
    </row>
    <row r="82" spans="1:30" ht="22.5" customHeight="1" thickTop="1" thickBot="1" x14ac:dyDescent="0.35">
      <c r="B82" s="14" t="s">
        <v>139</v>
      </c>
      <c r="C82" s="14"/>
      <c r="D82" s="14"/>
      <c r="E82" s="14"/>
      <c r="F82" s="14"/>
      <c r="G82" s="14"/>
      <c r="H82" s="14"/>
      <c r="I82" s="14"/>
      <c r="J82" s="14"/>
      <c r="K82" s="14"/>
      <c r="L82" s="342">
        <f>SUM(L44:L81)</f>
        <v>1434765.3413340391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'3400'!AC81</f>
        <v>813024</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813024</v>
      </c>
      <c r="L86" s="323">
        <f>IF(G26=0,0,IF(G26&gt;250,-(((250/G26)*K86)*IF(M86="H",0.02,0.05)),IF(M86="H",-0.02*K86,-0.05*K86)))</f>
        <v>-40651.200000000004</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1394114.1413340392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-795096.03</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599018.11133403913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119803.62226680783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327</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328</v>
      </c>
      <c r="C123" s="208" t="s">
        <v>198</v>
      </c>
    </row>
    <row r="124" spans="2:3" hidden="1" x14ac:dyDescent="0.3">
      <c r="B124" s="212" t="s">
        <v>329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41808.602719907401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327</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328</v>
      </c>
      <c r="C164" s="222" t="s">
        <v>243</v>
      </c>
      <c r="D164" s="218"/>
    </row>
    <row r="165" spans="1:4" hidden="1" x14ac:dyDescent="0.3">
      <c r="A165" s="217" t="s">
        <v>244</v>
      </c>
      <c r="B165" s="221" t="s">
        <v>329</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41808.602719907401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5" priority="2" stopIfTrue="1" operator="lessThan">
      <formula>0</formula>
    </cfRule>
  </conditionalFormatting>
  <conditionalFormatting sqref="A141:A172">
    <cfRule type="cellIs" dxfId="3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6"/>
  <sheetViews>
    <sheetView zoomScale="80" zoomScaleNormal="80" workbookViewId="0">
      <selection sqref="A1:H1"/>
    </sheetView>
  </sheetViews>
  <sheetFormatPr defaultColWidth="9.33203125" defaultRowHeight="15.6" x14ac:dyDescent="0.3"/>
  <cols>
    <col min="1" max="1" width="10.33203125" style="266" customWidth="1"/>
    <col min="2" max="2" width="33.44140625" style="262" customWidth="1"/>
    <col min="3" max="3" width="15.33203125" style="262" customWidth="1"/>
    <col min="4" max="4" width="6.6640625" style="262" customWidth="1"/>
    <col min="5" max="5" width="13.6640625" style="262" customWidth="1"/>
    <col min="6" max="6" width="10" style="262" customWidth="1"/>
    <col min="7" max="7" width="13" style="262" customWidth="1"/>
    <col min="8" max="8" width="21.44140625" style="262" customWidth="1"/>
    <col min="9" max="9" width="29.33203125" style="262" bestFit="1" customWidth="1"/>
    <col min="10" max="10" width="22.6640625" style="262" customWidth="1"/>
    <col min="11" max="11" width="15.5546875" style="263" customWidth="1"/>
    <col min="12" max="12" width="2" style="262" customWidth="1"/>
    <col min="13" max="13" width="7.33203125" style="262" customWidth="1"/>
    <col min="14" max="14" width="1.5546875" style="262" customWidth="1"/>
    <col min="15" max="15" width="1" style="262" customWidth="1"/>
    <col min="16" max="16" width="16.44140625" style="264" customWidth="1"/>
    <col min="17" max="17" width="1.44140625" style="264" customWidth="1"/>
    <col min="18" max="18" width="2.44140625" style="262" customWidth="1"/>
    <col min="19" max="19" width="13" style="262" customWidth="1"/>
    <col min="20" max="20" width="3.33203125" style="262" customWidth="1"/>
    <col min="21" max="21" width="21.44140625" style="112" customWidth="1"/>
    <col min="22" max="22" width="9.33203125" style="262"/>
    <col min="23" max="23" width="10" style="262" bestFit="1" customWidth="1"/>
    <col min="24" max="24" width="9.6640625" style="262" bestFit="1" customWidth="1"/>
    <col min="25" max="256" width="9.33203125" style="262"/>
    <col min="257" max="257" width="10.33203125" style="262" customWidth="1"/>
    <col min="258" max="258" width="33.44140625" style="262" customWidth="1"/>
    <col min="259" max="259" width="15.33203125" style="262" customWidth="1"/>
    <col min="260" max="260" width="6.6640625" style="262" customWidth="1"/>
    <col min="261" max="261" width="13.6640625" style="262" customWidth="1"/>
    <col min="262" max="262" width="10" style="262" customWidth="1"/>
    <col min="263" max="263" width="13" style="262" customWidth="1"/>
    <col min="264" max="264" width="21.44140625" style="262" customWidth="1"/>
    <col min="265" max="265" width="29.33203125" style="262" bestFit="1" customWidth="1"/>
    <col min="266" max="266" width="22.6640625" style="262" customWidth="1"/>
    <col min="267" max="267" width="15.5546875" style="262" customWidth="1"/>
    <col min="268" max="268" width="2" style="262" customWidth="1"/>
    <col min="269" max="269" width="7.33203125" style="262" customWidth="1"/>
    <col min="270" max="270" width="1.5546875" style="262" customWidth="1"/>
    <col min="271" max="271" width="1" style="262" customWidth="1"/>
    <col min="272" max="272" width="16.44140625" style="262" customWidth="1"/>
    <col min="273" max="273" width="1.44140625" style="262" customWidth="1"/>
    <col min="274" max="274" width="2.44140625" style="262" customWidth="1"/>
    <col min="275" max="275" width="13" style="262" customWidth="1"/>
    <col min="276" max="276" width="3.33203125" style="262" customWidth="1"/>
    <col min="277" max="277" width="21.44140625" style="262" customWidth="1"/>
    <col min="278" max="278" width="9.33203125" style="262"/>
    <col min="279" max="279" width="10" style="262" bestFit="1" customWidth="1"/>
    <col min="280" max="280" width="9.6640625" style="262" bestFit="1" customWidth="1"/>
    <col min="281" max="512" width="9.33203125" style="262"/>
    <col min="513" max="513" width="10.33203125" style="262" customWidth="1"/>
    <col min="514" max="514" width="33.44140625" style="262" customWidth="1"/>
    <col min="515" max="515" width="15.33203125" style="262" customWidth="1"/>
    <col min="516" max="516" width="6.6640625" style="262" customWidth="1"/>
    <col min="517" max="517" width="13.6640625" style="262" customWidth="1"/>
    <col min="518" max="518" width="10" style="262" customWidth="1"/>
    <col min="519" max="519" width="13" style="262" customWidth="1"/>
    <col min="520" max="520" width="21.44140625" style="262" customWidth="1"/>
    <col min="521" max="521" width="29.33203125" style="262" bestFit="1" customWidth="1"/>
    <col min="522" max="522" width="22.6640625" style="262" customWidth="1"/>
    <col min="523" max="523" width="15.5546875" style="262" customWidth="1"/>
    <col min="524" max="524" width="2" style="262" customWidth="1"/>
    <col min="525" max="525" width="7.33203125" style="262" customWidth="1"/>
    <col min="526" max="526" width="1.5546875" style="262" customWidth="1"/>
    <col min="527" max="527" width="1" style="262" customWidth="1"/>
    <col min="528" max="528" width="16.44140625" style="262" customWidth="1"/>
    <col min="529" max="529" width="1.44140625" style="262" customWidth="1"/>
    <col min="530" max="530" width="2.44140625" style="262" customWidth="1"/>
    <col min="531" max="531" width="13" style="262" customWidth="1"/>
    <col min="532" max="532" width="3.33203125" style="262" customWidth="1"/>
    <col min="533" max="533" width="21.44140625" style="262" customWidth="1"/>
    <col min="534" max="534" width="9.33203125" style="262"/>
    <col min="535" max="535" width="10" style="262" bestFit="1" customWidth="1"/>
    <col min="536" max="536" width="9.6640625" style="262" bestFit="1" customWidth="1"/>
    <col min="537" max="768" width="9.33203125" style="262"/>
    <col min="769" max="769" width="10.33203125" style="262" customWidth="1"/>
    <col min="770" max="770" width="33.44140625" style="262" customWidth="1"/>
    <col min="771" max="771" width="15.33203125" style="262" customWidth="1"/>
    <col min="772" max="772" width="6.6640625" style="262" customWidth="1"/>
    <col min="773" max="773" width="13.6640625" style="262" customWidth="1"/>
    <col min="774" max="774" width="10" style="262" customWidth="1"/>
    <col min="775" max="775" width="13" style="262" customWidth="1"/>
    <col min="776" max="776" width="21.44140625" style="262" customWidth="1"/>
    <col min="777" max="777" width="29.33203125" style="262" bestFit="1" customWidth="1"/>
    <col min="778" max="778" width="22.6640625" style="262" customWidth="1"/>
    <col min="779" max="779" width="15.5546875" style="262" customWidth="1"/>
    <col min="780" max="780" width="2" style="262" customWidth="1"/>
    <col min="781" max="781" width="7.33203125" style="262" customWidth="1"/>
    <col min="782" max="782" width="1.5546875" style="262" customWidth="1"/>
    <col min="783" max="783" width="1" style="262" customWidth="1"/>
    <col min="784" max="784" width="16.44140625" style="262" customWidth="1"/>
    <col min="785" max="785" width="1.44140625" style="262" customWidth="1"/>
    <col min="786" max="786" width="2.44140625" style="262" customWidth="1"/>
    <col min="787" max="787" width="13" style="262" customWidth="1"/>
    <col min="788" max="788" width="3.33203125" style="262" customWidth="1"/>
    <col min="789" max="789" width="21.44140625" style="262" customWidth="1"/>
    <col min="790" max="790" width="9.33203125" style="262"/>
    <col min="791" max="791" width="10" style="262" bestFit="1" customWidth="1"/>
    <col min="792" max="792" width="9.6640625" style="262" bestFit="1" customWidth="1"/>
    <col min="793" max="1024" width="9.33203125" style="262"/>
    <col min="1025" max="1025" width="10.33203125" style="262" customWidth="1"/>
    <col min="1026" max="1026" width="33.44140625" style="262" customWidth="1"/>
    <col min="1027" max="1027" width="15.33203125" style="262" customWidth="1"/>
    <col min="1028" max="1028" width="6.6640625" style="262" customWidth="1"/>
    <col min="1029" max="1029" width="13.6640625" style="262" customWidth="1"/>
    <col min="1030" max="1030" width="10" style="262" customWidth="1"/>
    <col min="1031" max="1031" width="13" style="262" customWidth="1"/>
    <col min="1032" max="1032" width="21.44140625" style="262" customWidth="1"/>
    <col min="1033" max="1033" width="29.33203125" style="262" bestFit="1" customWidth="1"/>
    <col min="1034" max="1034" width="22.6640625" style="262" customWidth="1"/>
    <col min="1035" max="1035" width="15.5546875" style="262" customWidth="1"/>
    <col min="1036" max="1036" width="2" style="262" customWidth="1"/>
    <col min="1037" max="1037" width="7.33203125" style="262" customWidth="1"/>
    <col min="1038" max="1038" width="1.5546875" style="262" customWidth="1"/>
    <col min="1039" max="1039" width="1" style="262" customWidth="1"/>
    <col min="1040" max="1040" width="16.44140625" style="262" customWidth="1"/>
    <col min="1041" max="1041" width="1.44140625" style="262" customWidth="1"/>
    <col min="1042" max="1042" width="2.44140625" style="262" customWidth="1"/>
    <col min="1043" max="1043" width="13" style="262" customWidth="1"/>
    <col min="1044" max="1044" width="3.33203125" style="262" customWidth="1"/>
    <col min="1045" max="1045" width="21.44140625" style="262" customWidth="1"/>
    <col min="1046" max="1046" width="9.33203125" style="262"/>
    <col min="1047" max="1047" width="10" style="262" bestFit="1" customWidth="1"/>
    <col min="1048" max="1048" width="9.6640625" style="262" bestFit="1" customWidth="1"/>
    <col min="1049" max="1280" width="9.33203125" style="262"/>
    <col min="1281" max="1281" width="10.33203125" style="262" customWidth="1"/>
    <col min="1282" max="1282" width="33.44140625" style="262" customWidth="1"/>
    <col min="1283" max="1283" width="15.33203125" style="262" customWidth="1"/>
    <col min="1284" max="1284" width="6.6640625" style="262" customWidth="1"/>
    <col min="1285" max="1285" width="13.6640625" style="262" customWidth="1"/>
    <col min="1286" max="1286" width="10" style="262" customWidth="1"/>
    <col min="1287" max="1287" width="13" style="262" customWidth="1"/>
    <col min="1288" max="1288" width="21.44140625" style="262" customWidth="1"/>
    <col min="1289" max="1289" width="29.33203125" style="262" bestFit="1" customWidth="1"/>
    <col min="1290" max="1290" width="22.6640625" style="262" customWidth="1"/>
    <col min="1291" max="1291" width="15.5546875" style="262" customWidth="1"/>
    <col min="1292" max="1292" width="2" style="262" customWidth="1"/>
    <col min="1293" max="1293" width="7.33203125" style="262" customWidth="1"/>
    <col min="1294" max="1294" width="1.5546875" style="262" customWidth="1"/>
    <col min="1295" max="1295" width="1" style="262" customWidth="1"/>
    <col min="1296" max="1296" width="16.44140625" style="262" customWidth="1"/>
    <col min="1297" max="1297" width="1.44140625" style="262" customWidth="1"/>
    <col min="1298" max="1298" width="2.44140625" style="262" customWidth="1"/>
    <col min="1299" max="1299" width="13" style="262" customWidth="1"/>
    <col min="1300" max="1300" width="3.33203125" style="262" customWidth="1"/>
    <col min="1301" max="1301" width="21.44140625" style="262" customWidth="1"/>
    <col min="1302" max="1302" width="9.33203125" style="262"/>
    <col min="1303" max="1303" width="10" style="262" bestFit="1" customWidth="1"/>
    <col min="1304" max="1304" width="9.6640625" style="262" bestFit="1" customWidth="1"/>
    <col min="1305" max="1536" width="9.33203125" style="262"/>
    <col min="1537" max="1537" width="10.33203125" style="262" customWidth="1"/>
    <col min="1538" max="1538" width="33.44140625" style="262" customWidth="1"/>
    <col min="1539" max="1539" width="15.33203125" style="262" customWidth="1"/>
    <col min="1540" max="1540" width="6.6640625" style="262" customWidth="1"/>
    <col min="1541" max="1541" width="13.6640625" style="262" customWidth="1"/>
    <col min="1542" max="1542" width="10" style="262" customWidth="1"/>
    <col min="1543" max="1543" width="13" style="262" customWidth="1"/>
    <col min="1544" max="1544" width="21.44140625" style="262" customWidth="1"/>
    <col min="1545" max="1545" width="29.33203125" style="262" bestFit="1" customWidth="1"/>
    <col min="1546" max="1546" width="22.6640625" style="262" customWidth="1"/>
    <col min="1547" max="1547" width="15.5546875" style="262" customWidth="1"/>
    <col min="1548" max="1548" width="2" style="262" customWidth="1"/>
    <col min="1549" max="1549" width="7.33203125" style="262" customWidth="1"/>
    <col min="1550" max="1550" width="1.5546875" style="262" customWidth="1"/>
    <col min="1551" max="1551" width="1" style="262" customWidth="1"/>
    <col min="1552" max="1552" width="16.44140625" style="262" customWidth="1"/>
    <col min="1553" max="1553" width="1.44140625" style="262" customWidth="1"/>
    <col min="1554" max="1554" width="2.44140625" style="262" customWidth="1"/>
    <col min="1555" max="1555" width="13" style="262" customWidth="1"/>
    <col min="1556" max="1556" width="3.33203125" style="262" customWidth="1"/>
    <col min="1557" max="1557" width="21.44140625" style="262" customWidth="1"/>
    <col min="1558" max="1558" width="9.33203125" style="262"/>
    <col min="1559" max="1559" width="10" style="262" bestFit="1" customWidth="1"/>
    <col min="1560" max="1560" width="9.6640625" style="262" bestFit="1" customWidth="1"/>
    <col min="1561" max="1792" width="9.33203125" style="262"/>
    <col min="1793" max="1793" width="10.33203125" style="262" customWidth="1"/>
    <col min="1794" max="1794" width="33.44140625" style="262" customWidth="1"/>
    <col min="1795" max="1795" width="15.33203125" style="262" customWidth="1"/>
    <col min="1796" max="1796" width="6.6640625" style="262" customWidth="1"/>
    <col min="1797" max="1797" width="13.6640625" style="262" customWidth="1"/>
    <col min="1798" max="1798" width="10" style="262" customWidth="1"/>
    <col min="1799" max="1799" width="13" style="262" customWidth="1"/>
    <col min="1800" max="1800" width="21.44140625" style="262" customWidth="1"/>
    <col min="1801" max="1801" width="29.33203125" style="262" bestFit="1" customWidth="1"/>
    <col min="1802" max="1802" width="22.6640625" style="262" customWidth="1"/>
    <col min="1803" max="1803" width="15.5546875" style="262" customWidth="1"/>
    <col min="1804" max="1804" width="2" style="262" customWidth="1"/>
    <col min="1805" max="1805" width="7.33203125" style="262" customWidth="1"/>
    <col min="1806" max="1806" width="1.5546875" style="262" customWidth="1"/>
    <col min="1807" max="1807" width="1" style="262" customWidth="1"/>
    <col min="1808" max="1808" width="16.44140625" style="262" customWidth="1"/>
    <col min="1809" max="1809" width="1.44140625" style="262" customWidth="1"/>
    <col min="1810" max="1810" width="2.44140625" style="262" customWidth="1"/>
    <col min="1811" max="1811" width="13" style="262" customWidth="1"/>
    <col min="1812" max="1812" width="3.33203125" style="262" customWidth="1"/>
    <col min="1813" max="1813" width="21.44140625" style="262" customWidth="1"/>
    <col min="1814" max="1814" width="9.33203125" style="262"/>
    <col min="1815" max="1815" width="10" style="262" bestFit="1" customWidth="1"/>
    <col min="1816" max="1816" width="9.6640625" style="262" bestFit="1" customWidth="1"/>
    <col min="1817" max="2048" width="9.33203125" style="262"/>
    <col min="2049" max="2049" width="10.33203125" style="262" customWidth="1"/>
    <col min="2050" max="2050" width="33.44140625" style="262" customWidth="1"/>
    <col min="2051" max="2051" width="15.33203125" style="262" customWidth="1"/>
    <col min="2052" max="2052" width="6.6640625" style="262" customWidth="1"/>
    <col min="2053" max="2053" width="13.6640625" style="262" customWidth="1"/>
    <col min="2054" max="2054" width="10" style="262" customWidth="1"/>
    <col min="2055" max="2055" width="13" style="262" customWidth="1"/>
    <col min="2056" max="2056" width="21.44140625" style="262" customWidth="1"/>
    <col min="2057" max="2057" width="29.33203125" style="262" bestFit="1" customWidth="1"/>
    <col min="2058" max="2058" width="22.6640625" style="262" customWidth="1"/>
    <col min="2059" max="2059" width="15.5546875" style="262" customWidth="1"/>
    <col min="2060" max="2060" width="2" style="262" customWidth="1"/>
    <col min="2061" max="2061" width="7.33203125" style="262" customWidth="1"/>
    <col min="2062" max="2062" width="1.5546875" style="262" customWidth="1"/>
    <col min="2063" max="2063" width="1" style="262" customWidth="1"/>
    <col min="2064" max="2064" width="16.44140625" style="262" customWidth="1"/>
    <col min="2065" max="2065" width="1.44140625" style="262" customWidth="1"/>
    <col min="2066" max="2066" width="2.44140625" style="262" customWidth="1"/>
    <col min="2067" max="2067" width="13" style="262" customWidth="1"/>
    <col min="2068" max="2068" width="3.33203125" style="262" customWidth="1"/>
    <col min="2069" max="2069" width="21.44140625" style="262" customWidth="1"/>
    <col min="2070" max="2070" width="9.33203125" style="262"/>
    <col min="2071" max="2071" width="10" style="262" bestFit="1" customWidth="1"/>
    <col min="2072" max="2072" width="9.6640625" style="262" bestFit="1" customWidth="1"/>
    <col min="2073" max="2304" width="9.33203125" style="262"/>
    <col min="2305" max="2305" width="10.33203125" style="262" customWidth="1"/>
    <col min="2306" max="2306" width="33.44140625" style="262" customWidth="1"/>
    <col min="2307" max="2307" width="15.33203125" style="262" customWidth="1"/>
    <col min="2308" max="2308" width="6.6640625" style="262" customWidth="1"/>
    <col min="2309" max="2309" width="13.6640625" style="262" customWidth="1"/>
    <col min="2310" max="2310" width="10" style="262" customWidth="1"/>
    <col min="2311" max="2311" width="13" style="262" customWidth="1"/>
    <col min="2312" max="2312" width="21.44140625" style="262" customWidth="1"/>
    <col min="2313" max="2313" width="29.33203125" style="262" bestFit="1" customWidth="1"/>
    <col min="2314" max="2314" width="22.6640625" style="262" customWidth="1"/>
    <col min="2315" max="2315" width="15.5546875" style="262" customWidth="1"/>
    <col min="2316" max="2316" width="2" style="262" customWidth="1"/>
    <col min="2317" max="2317" width="7.33203125" style="262" customWidth="1"/>
    <col min="2318" max="2318" width="1.5546875" style="262" customWidth="1"/>
    <col min="2319" max="2319" width="1" style="262" customWidth="1"/>
    <col min="2320" max="2320" width="16.44140625" style="262" customWidth="1"/>
    <col min="2321" max="2321" width="1.44140625" style="262" customWidth="1"/>
    <col min="2322" max="2322" width="2.44140625" style="262" customWidth="1"/>
    <col min="2323" max="2323" width="13" style="262" customWidth="1"/>
    <col min="2324" max="2324" width="3.33203125" style="262" customWidth="1"/>
    <col min="2325" max="2325" width="21.44140625" style="262" customWidth="1"/>
    <col min="2326" max="2326" width="9.33203125" style="262"/>
    <col min="2327" max="2327" width="10" style="262" bestFit="1" customWidth="1"/>
    <col min="2328" max="2328" width="9.6640625" style="262" bestFit="1" customWidth="1"/>
    <col min="2329" max="2560" width="9.33203125" style="262"/>
    <col min="2561" max="2561" width="10.33203125" style="262" customWidth="1"/>
    <col min="2562" max="2562" width="33.44140625" style="262" customWidth="1"/>
    <col min="2563" max="2563" width="15.33203125" style="262" customWidth="1"/>
    <col min="2564" max="2564" width="6.6640625" style="262" customWidth="1"/>
    <col min="2565" max="2565" width="13.6640625" style="262" customWidth="1"/>
    <col min="2566" max="2566" width="10" style="262" customWidth="1"/>
    <col min="2567" max="2567" width="13" style="262" customWidth="1"/>
    <col min="2568" max="2568" width="21.44140625" style="262" customWidth="1"/>
    <col min="2569" max="2569" width="29.33203125" style="262" bestFit="1" customWidth="1"/>
    <col min="2570" max="2570" width="22.6640625" style="262" customWidth="1"/>
    <col min="2571" max="2571" width="15.5546875" style="262" customWidth="1"/>
    <col min="2572" max="2572" width="2" style="262" customWidth="1"/>
    <col min="2573" max="2573" width="7.33203125" style="262" customWidth="1"/>
    <col min="2574" max="2574" width="1.5546875" style="262" customWidth="1"/>
    <col min="2575" max="2575" width="1" style="262" customWidth="1"/>
    <col min="2576" max="2576" width="16.44140625" style="262" customWidth="1"/>
    <col min="2577" max="2577" width="1.44140625" style="262" customWidth="1"/>
    <col min="2578" max="2578" width="2.44140625" style="262" customWidth="1"/>
    <col min="2579" max="2579" width="13" style="262" customWidth="1"/>
    <col min="2580" max="2580" width="3.33203125" style="262" customWidth="1"/>
    <col min="2581" max="2581" width="21.44140625" style="262" customWidth="1"/>
    <col min="2582" max="2582" width="9.33203125" style="262"/>
    <col min="2583" max="2583" width="10" style="262" bestFit="1" customWidth="1"/>
    <col min="2584" max="2584" width="9.6640625" style="262" bestFit="1" customWidth="1"/>
    <col min="2585" max="2816" width="9.33203125" style="262"/>
    <col min="2817" max="2817" width="10.33203125" style="262" customWidth="1"/>
    <col min="2818" max="2818" width="33.44140625" style="262" customWidth="1"/>
    <col min="2819" max="2819" width="15.33203125" style="262" customWidth="1"/>
    <col min="2820" max="2820" width="6.6640625" style="262" customWidth="1"/>
    <col min="2821" max="2821" width="13.6640625" style="262" customWidth="1"/>
    <col min="2822" max="2822" width="10" style="262" customWidth="1"/>
    <col min="2823" max="2823" width="13" style="262" customWidth="1"/>
    <col min="2824" max="2824" width="21.44140625" style="262" customWidth="1"/>
    <col min="2825" max="2825" width="29.33203125" style="262" bestFit="1" customWidth="1"/>
    <col min="2826" max="2826" width="22.6640625" style="262" customWidth="1"/>
    <col min="2827" max="2827" width="15.5546875" style="262" customWidth="1"/>
    <col min="2828" max="2828" width="2" style="262" customWidth="1"/>
    <col min="2829" max="2829" width="7.33203125" style="262" customWidth="1"/>
    <col min="2830" max="2830" width="1.5546875" style="262" customWidth="1"/>
    <col min="2831" max="2831" width="1" style="262" customWidth="1"/>
    <col min="2832" max="2832" width="16.44140625" style="262" customWidth="1"/>
    <col min="2833" max="2833" width="1.44140625" style="262" customWidth="1"/>
    <col min="2834" max="2834" width="2.44140625" style="262" customWidth="1"/>
    <col min="2835" max="2835" width="13" style="262" customWidth="1"/>
    <col min="2836" max="2836" width="3.33203125" style="262" customWidth="1"/>
    <col min="2837" max="2837" width="21.44140625" style="262" customWidth="1"/>
    <col min="2838" max="2838" width="9.33203125" style="262"/>
    <col min="2839" max="2839" width="10" style="262" bestFit="1" customWidth="1"/>
    <col min="2840" max="2840" width="9.6640625" style="262" bestFit="1" customWidth="1"/>
    <col min="2841" max="3072" width="9.33203125" style="262"/>
    <col min="3073" max="3073" width="10.33203125" style="262" customWidth="1"/>
    <col min="3074" max="3074" width="33.44140625" style="262" customWidth="1"/>
    <col min="3075" max="3075" width="15.33203125" style="262" customWidth="1"/>
    <col min="3076" max="3076" width="6.6640625" style="262" customWidth="1"/>
    <col min="3077" max="3077" width="13.6640625" style="262" customWidth="1"/>
    <col min="3078" max="3078" width="10" style="262" customWidth="1"/>
    <col min="3079" max="3079" width="13" style="262" customWidth="1"/>
    <col min="3080" max="3080" width="21.44140625" style="262" customWidth="1"/>
    <col min="3081" max="3081" width="29.33203125" style="262" bestFit="1" customWidth="1"/>
    <col min="3082" max="3082" width="22.6640625" style="262" customWidth="1"/>
    <col min="3083" max="3083" width="15.5546875" style="262" customWidth="1"/>
    <col min="3084" max="3084" width="2" style="262" customWidth="1"/>
    <col min="3085" max="3085" width="7.33203125" style="262" customWidth="1"/>
    <col min="3086" max="3086" width="1.5546875" style="262" customWidth="1"/>
    <col min="3087" max="3087" width="1" style="262" customWidth="1"/>
    <col min="3088" max="3088" width="16.44140625" style="262" customWidth="1"/>
    <col min="3089" max="3089" width="1.44140625" style="262" customWidth="1"/>
    <col min="3090" max="3090" width="2.44140625" style="262" customWidth="1"/>
    <col min="3091" max="3091" width="13" style="262" customWidth="1"/>
    <col min="3092" max="3092" width="3.33203125" style="262" customWidth="1"/>
    <col min="3093" max="3093" width="21.44140625" style="262" customWidth="1"/>
    <col min="3094" max="3094" width="9.33203125" style="262"/>
    <col min="3095" max="3095" width="10" style="262" bestFit="1" customWidth="1"/>
    <col min="3096" max="3096" width="9.6640625" style="262" bestFit="1" customWidth="1"/>
    <col min="3097" max="3328" width="9.33203125" style="262"/>
    <col min="3329" max="3329" width="10.33203125" style="262" customWidth="1"/>
    <col min="3330" max="3330" width="33.44140625" style="262" customWidth="1"/>
    <col min="3331" max="3331" width="15.33203125" style="262" customWidth="1"/>
    <col min="3332" max="3332" width="6.6640625" style="262" customWidth="1"/>
    <col min="3333" max="3333" width="13.6640625" style="262" customWidth="1"/>
    <col min="3334" max="3334" width="10" style="262" customWidth="1"/>
    <col min="3335" max="3335" width="13" style="262" customWidth="1"/>
    <col min="3336" max="3336" width="21.44140625" style="262" customWidth="1"/>
    <col min="3337" max="3337" width="29.33203125" style="262" bestFit="1" customWidth="1"/>
    <col min="3338" max="3338" width="22.6640625" style="262" customWidth="1"/>
    <col min="3339" max="3339" width="15.5546875" style="262" customWidth="1"/>
    <col min="3340" max="3340" width="2" style="262" customWidth="1"/>
    <col min="3341" max="3341" width="7.33203125" style="262" customWidth="1"/>
    <col min="3342" max="3342" width="1.5546875" style="262" customWidth="1"/>
    <col min="3343" max="3343" width="1" style="262" customWidth="1"/>
    <col min="3344" max="3344" width="16.44140625" style="262" customWidth="1"/>
    <col min="3345" max="3345" width="1.44140625" style="262" customWidth="1"/>
    <col min="3346" max="3346" width="2.44140625" style="262" customWidth="1"/>
    <col min="3347" max="3347" width="13" style="262" customWidth="1"/>
    <col min="3348" max="3348" width="3.33203125" style="262" customWidth="1"/>
    <col min="3349" max="3349" width="21.44140625" style="262" customWidth="1"/>
    <col min="3350" max="3350" width="9.33203125" style="262"/>
    <col min="3351" max="3351" width="10" style="262" bestFit="1" customWidth="1"/>
    <col min="3352" max="3352" width="9.6640625" style="262" bestFit="1" customWidth="1"/>
    <col min="3353" max="3584" width="9.33203125" style="262"/>
    <col min="3585" max="3585" width="10.33203125" style="262" customWidth="1"/>
    <col min="3586" max="3586" width="33.44140625" style="262" customWidth="1"/>
    <col min="3587" max="3587" width="15.33203125" style="262" customWidth="1"/>
    <col min="3588" max="3588" width="6.6640625" style="262" customWidth="1"/>
    <col min="3589" max="3589" width="13.6640625" style="262" customWidth="1"/>
    <col min="3590" max="3590" width="10" style="262" customWidth="1"/>
    <col min="3591" max="3591" width="13" style="262" customWidth="1"/>
    <col min="3592" max="3592" width="21.44140625" style="262" customWidth="1"/>
    <col min="3593" max="3593" width="29.33203125" style="262" bestFit="1" customWidth="1"/>
    <col min="3594" max="3594" width="22.6640625" style="262" customWidth="1"/>
    <col min="3595" max="3595" width="15.5546875" style="262" customWidth="1"/>
    <col min="3596" max="3596" width="2" style="262" customWidth="1"/>
    <col min="3597" max="3597" width="7.33203125" style="262" customWidth="1"/>
    <col min="3598" max="3598" width="1.5546875" style="262" customWidth="1"/>
    <col min="3599" max="3599" width="1" style="262" customWidth="1"/>
    <col min="3600" max="3600" width="16.44140625" style="262" customWidth="1"/>
    <col min="3601" max="3601" width="1.44140625" style="262" customWidth="1"/>
    <col min="3602" max="3602" width="2.44140625" style="262" customWidth="1"/>
    <col min="3603" max="3603" width="13" style="262" customWidth="1"/>
    <col min="3604" max="3604" width="3.33203125" style="262" customWidth="1"/>
    <col min="3605" max="3605" width="21.44140625" style="262" customWidth="1"/>
    <col min="3606" max="3606" width="9.33203125" style="262"/>
    <col min="3607" max="3607" width="10" style="262" bestFit="1" customWidth="1"/>
    <col min="3608" max="3608" width="9.6640625" style="262" bestFit="1" customWidth="1"/>
    <col min="3609" max="3840" width="9.33203125" style="262"/>
    <col min="3841" max="3841" width="10.33203125" style="262" customWidth="1"/>
    <col min="3842" max="3842" width="33.44140625" style="262" customWidth="1"/>
    <col min="3843" max="3843" width="15.33203125" style="262" customWidth="1"/>
    <col min="3844" max="3844" width="6.6640625" style="262" customWidth="1"/>
    <col min="3845" max="3845" width="13.6640625" style="262" customWidth="1"/>
    <col min="3846" max="3846" width="10" style="262" customWidth="1"/>
    <col min="3847" max="3847" width="13" style="262" customWidth="1"/>
    <col min="3848" max="3848" width="21.44140625" style="262" customWidth="1"/>
    <col min="3849" max="3849" width="29.33203125" style="262" bestFit="1" customWidth="1"/>
    <col min="3850" max="3850" width="22.6640625" style="262" customWidth="1"/>
    <col min="3851" max="3851" width="15.5546875" style="262" customWidth="1"/>
    <col min="3852" max="3852" width="2" style="262" customWidth="1"/>
    <col min="3853" max="3853" width="7.33203125" style="262" customWidth="1"/>
    <col min="3854" max="3854" width="1.5546875" style="262" customWidth="1"/>
    <col min="3855" max="3855" width="1" style="262" customWidth="1"/>
    <col min="3856" max="3856" width="16.44140625" style="262" customWidth="1"/>
    <col min="3857" max="3857" width="1.44140625" style="262" customWidth="1"/>
    <col min="3858" max="3858" width="2.44140625" style="262" customWidth="1"/>
    <col min="3859" max="3859" width="13" style="262" customWidth="1"/>
    <col min="3860" max="3860" width="3.33203125" style="262" customWidth="1"/>
    <col min="3861" max="3861" width="21.44140625" style="262" customWidth="1"/>
    <col min="3862" max="3862" width="9.33203125" style="262"/>
    <col min="3863" max="3863" width="10" style="262" bestFit="1" customWidth="1"/>
    <col min="3864" max="3864" width="9.6640625" style="262" bestFit="1" customWidth="1"/>
    <col min="3865" max="4096" width="9.33203125" style="262"/>
    <col min="4097" max="4097" width="10.33203125" style="262" customWidth="1"/>
    <col min="4098" max="4098" width="33.44140625" style="262" customWidth="1"/>
    <col min="4099" max="4099" width="15.33203125" style="262" customWidth="1"/>
    <col min="4100" max="4100" width="6.6640625" style="262" customWidth="1"/>
    <col min="4101" max="4101" width="13.6640625" style="262" customWidth="1"/>
    <col min="4102" max="4102" width="10" style="262" customWidth="1"/>
    <col min="4103" max="4103" width="13" style="262" customWidth="1"/>
    <col min="4104" max="4104" width="21.44140625" style="262" customWidth="1"/>
    <col min="4105" max="4105" width="29.33203125" style="262" bestFit="1" customWidth="1"/>
    <col min="4106" max="4106" width="22.6640625" style="262" customWidth="1"/>
    <col min="4107" max="4107" width="15.5546875" style="262" customWidth="1"/>
    <col min="4108" max="4108" width="2" style="262" customWidth="1"/>
    <col min="4109" max="4109" width="7.33203125" style="262" customWidth="1"/>
    <col min="4110" max="4110" width="1.5546875" style="262" customWidth="1"/>
    <col min="4111" max="4111" width="1" style="262" customWidth="1"/>
    <col min="4112" max="4112" width="16.44140625" style="262" customWidth="1"/>
    <col min="4113" max="4113" width="1.44140625" style="262" customWidth="1"/>
    <col min="4114" max="4114" width="2.44140625" style="262" customWidth="1"/>
    <col min="4115" max="4115" width="13" style="262" customWidth="1"/>
    <col min="4116" max="4116" width="3.33203125" style="262" customWidth="1"/>
    <col min="4117" max="4117" width="21.44140625" style="262" customWidth="1"/>
    <col min="4118" max="4118" width="9.33203125" style="262"/>
    <col min="4119" max="4119" width="10" style="262" bestFit="1" customWidth="1"/>
    <col min="4120" max="4120" width="9.6640625" style="262" bestFit="1" customWidth="1"/>
    <col min="4121" max="4352" width="9.33203125" style="262"/>
    <col min="4353" max="4353" width="10.33203125" style="262" customWidth="1"/>
    <col min="4354" max="4354" width="33.44140625" style="262" customWidth="1"/>
    <col min="4355" max="4355" width="15.33203125" style="262" customWidth="1"/>
    <col min="4356" max="4356" width="6.6640625" style="262" customWidth="1"/>
    <col min="4357" max="4357" width="13.6640625" style="262" customWidth="1"/>
    <col min="4358" max="4358" width="10" style="262" customWidth="1"/>
    <col min="4359" max="4359" width="13" style="262" customWidth="1"/>
    <col min="4360" max="4360" width="21.44140625" style="262" customWidth="1"/>
    <col min="4361" max="4361" width="29.33203125" style="262" bestFit="1" customWidth="1"/>
    <col min="4362" max="4362" width="22.6640625" style="262" customWidth="1"/>
    <col min="4363" max="4363" width="15.5546875" style="262" customWidth="1"/>
    <col min="4364" max="4364" width="2" style="262" customWidth="1"/>
    <col min="4365" max="4365" width="7.33203125" style="262" customWidth="1"/>
    <col min="4366" max="4366" width="1.5546875" style="262" customWidth="1"/>
    <col min="4367" max="4367" width="1" style="262" customWidth="1"/>
    <col min="4368" max="4368" width="16.44140625" style="262" customWidth="1"/>
    <col min="4369" max="4369" width="1.44140625" style="262" customWidth="1"/>
    <col min="4370" max="4370" width="2.44140625" style="262" customWidth="1"/>
    <col min="4371" max="4371" width="13" style="262" customWidth="1"/>
    <col min="4372" max="4372" width="3.33203125" style="262" customWidth="1"/>
    <col min="4373" max="4373" width="21.44140625" style="262" customWidth="1"/>
    <col min="4374" max="4374" width="9.33203125" style="262"/>
    <col min="4375" max="4375" width="10" style="262" bestFit="1" customWidth="1"/>
    <col min="4376" max="4376" width="9.6640625" style="262" bestFit="1" customWidth="1"/>
    <col min="4377" max="4608" width="9.33203125" style="262"/>
    <col min="4609" max="4609" width="10.33203125" style="262" customWidth="1"/>
    <col min="4610" max="4610" width="33.44140625" style="262" customWidth="1"/>
    <col min="4611" max="4611" width="15.33203125" style="262" customWidth="1"/>
    <col min="4612" max="4612" width="6.6640625" style="262" customWidth="1"/>
    <col min="4613" max="4613" width="13.6640625" style="262" customWidth="1"/>
    <col min="4614" max="4614" width="10" style="262" customWidth="1"/>
    <col min="4615" max="4615" width="13" style="262" customWidth="1"/>
    <col min="4616" max="4616" width="21.44140625" style="262" customWidth="1"/>
    <col min="4617" max="4617" width="29.33203125" style="262" bestFit="1" customWidth="1"/>
    <col min="4618" max="4618" width="22.6640625" style="262" customWidth="1"/>
    <col min="4619" max="4619" width="15.5546875" style="262" customWidth="1"/>
    <col min="4620" max="4620" width="2" style="262" customWidth="1"/>
    <col min="4621" max="4621" width="7.33203125" style="262" customWidth="1"/>
    <col min="4622" max="4622" width="1.5546875" style="262" customWidth="1"/>
    <col min="4623" max="4623" width="1" style="262" customWidth="1"/>
    <col min="4624" max="4624" width="16.44140625" style="262" customWidth="1"/>
    <col min="4625" max="4625" width="1.44140625" style="262" customWidth="1"/>
    <col min="4626" max="4626" width="2.44140625" style="262" customWidth="1"/>
    <col min="4627" max="4627" width="13" style="262" customWidth="1"/>
    <col min="4628" max="4628" width="3.33203125" style="262" customWidth="1"/>
    <col min="4629" max="4629" width="21.44140625" style="262" customWidth="1"/>
    <col min="4630" max="4630" width="9.33203125" style="262"/>
    <col min="4631" max="4631" width="10" style="262" bestFit="1" customWidth="1"/>
    <col min="4632" max="4632" width="9.6640625" style="262" bestFit="1" customWidth="1"/>
    <col min="4633" max="4864" width="9.33203125" style="262"/>
    <col min="4865" max="4865" width="10.33203125" style="262" customWidth="1"/>
    <col min="4866" max="4866" width="33.44140625" style="262" customWidth="1"/>
    <col min="4867" max="4867" width="15.33203125" style="262" customWidth="1"/>
    <col min="4868" max="4868" width="6.6640625" style="262" customWidth="1"/>
    <col min="4869" max="4869" width="13.6640625" style="262" customWidth="1"/>
    <col min="4870" max="4870" width="10" style="262" customWidth="1"/>
    <col min="4871" max="4871" width="13" style="262" customWidth="1"/>
    <col min="4872" max="4872" width="21.44140625" style="262" customWidth="1"/>
    <col min="4873" max="4873" width="29.33203125" style="262" bestFit="1" customWidth="1"/>
    <col min="4874" max="4874" width="22.6640625" style="262" customWidth="1"/>
    <col min="4875" max="4875" width="15.5546875" style="262" customWidth="1"/>
    <col min="4876" max="4876" width="2" style="262" customWidth="1"/>
    <col min="4877" max="4877" width="7.33203125" style="262" customWidth="1"/>
    <col min="4878" max="4878" width="1.5546875" style="262" customWidth="1"/>
    <col min="4879" max="4879" width="1" style="262" customWidth="1"/>
    <col min="4880" max="4880" width="16.44140625" style="262" customWidth="1"/>
    <col min="4881" max="4881" width="1.44140625" style="262" customWidth="1"/>
    <col min="4882" max="4882" width="2.44140625" style="262" customWidth="1"/>
    <col min="4883" max="4883" width="13" style="262" customWidth="1"/>
    <col min="4884" max="4884" width="3.33203125" style="262" customWidth="1"/>
    <col min="4885" max="4885" width="21.44140625" style="262" customWidth="1"/>
    <col min="4886" max="4886" width="9.33203125" style="262"/>
    <col min="4887" max="4887" width="10" style="262" bestFit="1" customWidth="1"/>
    <col min="4888" max="4888" width="9.6640625" style="262" bestFit="1" customWidth="1"/>
    <col min="4889" max="5120" width="9.33203125" style="262"/>
    <col min="5121" max="5121" width="10.33203125" style="262" customWidth="1"/>
    <col min="5122" max="5122" width="33.44140625" style="262" customWidth="1"/>
    <col min="5123" max="5123" width="15.33203125" style="262" customWidth="1"/>
    <col min="5124" max="5124" width="6.6640625" style="262" customWidth="1"/>
    <col min="5125" max="5125" width="13.6640625" style="262" customWidth="1"/>
    <col min="5126" max="5126" width="10" style="262" customWidth="1"/>
    <col min="5127" max="5127" width="13" style="262" customWidth="1"/>
    <col min="5128" max="5128" width="21.44140625" style="262" customWidth="1"/>
    <col min="5129" max="5129" width="29.33203125" style="262" bestFit="1" customWidth="1"/>
    <col min="5130" max="5130" width="22.6640625" style="262" customWidth="1"/>
    <col min="5131" max="5131" width="15.5546875" style="262" customWidth="1"/>
    <col min="5132" max="5132" width="2" style="262" customWidth="1"/>
    <col min="5133" max="5133" width="7.33203125" style="262" customWidth="1"/>
    <col min="5134" max="5134" width="1.5546875" style="262" customWidth="1"/>
    <col min="5135" max="5135" width="1" style="262" customWidth="1"/>
    <col min="5136" max="5136" width="16.44140625" style="262" customWidth="1"/>
    <col min="5137" max="5137" width="1.44140625" style="262" customWidth="1"/>
    <col min="5138" max="5138" width="2.44140625" style="262" customWidth="1"/>
    <col min="5139" max="5139" width="13" style="262" customWidth="1"/>
    <col min="5140" max="5140" width="3.33203125" style="262" customWidth="1"/>
    <col min="5141" max="5141" width="21.44140625" style="262" customWidth="1"/>
    <col min="5142" max="5142" width="9.33203125" style="262"/>
    <col min="5143" max="5143" width="10" style="262" bestFit="1" customWidth="1"/>
    <col min="5144" max="5144" width="9.6640625" style="262" bestFit="1" customWidth="1"/>
    <col min="5145" max="5376" width="9.33203125" style="262"/>
    <col min="5377" max="5377" width="10.33203125" style="262" customWidth="1"/>
    <col min="5378" max="5378" width="33.44140625" style="262" customWidth="1"/>
    <col min="5379" max="5379" width="15.33203125" style="262" customWidth="1"/>
    <col min="5380" max="5380" width="6.6640625" style="262" customWidth="1"/>
    <col min="5381" max="5381" width="13.6640625" style="262" customWidth="1"/>
    <col min="5382" max="5382" width="10" style="262" customWidth="1"/>
    <col min="5383" max="5383" width="13" style="262" customWidth="1"/>
    <col min="5384" max="5384" width="21.44140625" style="262" customWidth="1"/>
    <col min="5385" max="5385" width="29.33203125" style="262" bestFit="1" customWidth="1"/>
    <col min="5386" max="5386" width="22.6640625" style="262" customWidth="1"/>
    <col min="5387" max="5387" width="15.5546875" style="262" customWidth="1"/>
    <col min="5388" max="5388" width="2" style="262" customWidth="1"/>
    <col min="5389" max="5389" width="7.33203125" style="262" customWidth="1"/>
    <col min="5390" max="5390" width="1.5546875" style="262" customWidth="1"/>
    <col min="5391" max="5391" width="1" style="262" customWidth="1"/>
    <col min="5392" max="5392" width="16.44140625" style="262" customWidth="1"/>
    <col min="5393" max="5393" width="1.44140625" style="262" customWidth="1"/>
    <col min="5394" max="5394" width="2.44140625" style="262" customWidth="1"/>
    <col min="5395" max="5395" width="13" style="262" customWidth="1"/>
    <col min="5396" max="5396" width="3.33203125" style="262" customWidth="1"/>
    <col min="5397" max="5397" width="21.44140625" style="262" customWidth="1"/>
    <col min="5398" max="5398" width="9.33203125" style="262"/>
    <col min="5399" max="5399" width="10" style="262" bestFit="1" customWidth="1"/>
    <col min="5400" max="5400" width="9.6640625" style="262" bestFit="1" customWidth="1"/>
    <col min="5401" max="5632" width="9.33203125" style="262"/>
    <col min="5633" max="5633" width="10.33203125" style="262" customWidth="1"/>
    <col min="5634" max="5634" width="33.44140625" style="262" customWidth="1"/>
    <col min="5635" max="5635" width="15.33203125" style="262" customWidth="1"/>
    <col min="5636" max="5636" width="6.6640625" style="262" customWidth="1"/>
    <col min="5637" max="5637" width="13.6640625" style="262" customWidth="1"/>
    <col min="5638" max="5638" width="10" style="262" customWidth="1"/>
    <col min="5639" max="5639" width="13" style="262" customWidth="1"/>
    <col min="5640" max="5640" width="21.44140625" style="262" customWidth="1"/>
    <col min="5641" max="5641" width="29.33203125" style="262" bestFit="1" customWidth="1"/>
    <col min="5642" max="5642" width="22.6640625" style="262" customWidth="1"/>
    <col min="5643" max="5643" width="15.5546875" style="262" customWidth="1"/>
    <col min="5644" max="5644" width="2" style="262" customWidth="1"/>
    <col min="5645" max="5645" width="7.33203125" style="262" customWidth="1"/>
    <col min="5646" max="5646" width="1.5546875" style="262" customWidth="1"/>
    <col min="5647" max="5647" width="1" style="262" customWidth="1"/>
    <col min="5648" max="5648" width="16.44140625" style="262" customWidth="1"/>
    <col min="5649" max="5649" width="1.44140625" style="262" customWidth="1"/>
    <col min="5650" max="5650" width="2.44140625" style="262" customWidth="1"/>
    <col min="5651" max="5651" width="13" style="262" customWidth="1"/>
    <col min="5652" max="5652" width="3.33203125" style="262" customWidth="1"/>
    <col min="5653" max="5653" width="21.44140625" style="262" customWidth="1"/>
    <col min="5654" max="5654" width="9.33203125" style="262"/>
    <col min="5655" max="5655" width="10" style="262" bestFit="1" customWidth="1"/>
    <col min="5656" max="5656" width="9.6640625" style="262" bestFit="1" customWidth="1"/>
    <col min="5657" max="5888" width="9.33203125" style="262"/>
    <col min="5889" max="5889" width="10.33203125" style="262" customWidth="1"/>
    <col min="5890" max="5890" width="33.44140625" style="262" customWidth="1"/>
    <col min="5891" max="5891" width="15.33203125" style="262" customWidth="1"/>
    <col min="5892" max="5892" width="6.6640625" style="262" customWidth="1"/>
    <col min="5893" max="5893" width="13.6640625" style="262" customWidth="1"/>
    <col min="5894" max="5894" width="10" style="262" customWidth="1"/>
    <col min="5895" max="5895" width="13" style="262" customWidth="1"/>
    <col min="5896" max="5896" width="21.44140625" style="262" customWidth="1"/>
    <col min="5897" max="5897" width="29.33203125" style="262" bestFit="1" customWidth="1"/>
    <col min="5898" max="5898" width="22.6640625" style="262" customWidth="1"/>
    <col min="5899" max="5899" width="15.5546875" style="262" customWidth="1"/>
    <col min="5900" max="5900" width="2" style="262" customWidth="1"/>
    <col min="5901" max="5901" width="7.33203125" style="262" customWidth="1"/>
    <col min="5902" max="5902" width="1.5546875" style="262" customWidth="1"/>
    <col min="5903" max="5903" width="1" style="262" customWidth="1"/>
    <col min="5904" max="5904" width="16.44140625" style="262" customWidth="1"/>
    <col min="5905" max="5905" width="1.44140625" style="262" customWidth="1"/>
    <col min="5906" max="5906" width="2.44140625" style="262" customWidth="1"/>
    <col min="5907" max="5907" width="13" style="262" customWidth="1"/>
    <col min="5908" max="5908" width="3.33203125" style="262" customWidth="1"/>
    <col min="5909" max="5909" width="21.44140625" style="262" customWidth="1"/>
    <col min="5910" max="5910" width="9.33203125" style="262"/>
    <col min="5911" max="5911" width="10" style="262" bestFit="1" customWidth="1"/>
    <col min="5912" max="5912" width="9.6640625" style="262" bestFit="1" customWidth="1"/>
    <col min="5913" max="6144" width="9.33203125" style="262"/>
    <col min="6145" max="6145" width="10.33203125" style="262" customWidth="1"/>
    <col min="6146" max="6146" width="33.44140625" style="262" customWidth="1"/>
    <col min="6147" max="6147" width="15.33203125" style="262" customWidth="1"/>
    <col min="6148" max="6148" width="6.6640625" style="262" customWidth="1"/>
    <col min="6149" max="6149" width="13.6640625" style="262" customWidth="1"/>
    <col min="6150" max="6150" width="10" style="262" customWidth="1"/>
    <col min="6151" max="6151" width="13" style="262" customWidth="1"/>
    <col min="6152" max="6152" width="21.44140625" style="262" customWidth="1"/>
    <col min="6153" max="6153" width="29.33203125" style="262" bestFit="1" customWidth="1"/>
    <col min="6154" max="6154" width="22.6640625" style="262" customWidth="1"/>
    <col min="6155" max="6155" width="15.5546875" style="262" customWidth="1"/>
    <col min="6156" max="6156" width="2" style="262" customWidth="1"/>
    <col min="6157" max="6157" width="7.33203125" style="262" customWidth="1"/>
    <col min="6158" max="6158" width="1.5546875" style="262" customWidth="1"/>
    <col min="6159" max="6159" width="1" style="262" customWidth="1"/>
    <col min="6160" max="6160" width="16.44140625" style="262" customWidth="1"/>
    <col min="6161" max="6161" width="1.44140625" style="262" customWidth="1"/>
    <col min="6162" max="6162" width="2.44140625" style="262" customWidth="1"/>
    <col min="6163" max="6163" width="13" style="262" customWidth="1"/>
    <col min="6164" max="6164" width="3.33203125" style="262" customWidth="1"/>
    <col min="6165" max="6165" width="21.44140625" style="262" customWidth="1"/>
    <col min="6166" max="6166" width="9.33203125" style="262"/>
    <col min="6167" max="6167" width="10" style="262" bestFit="1" customWidth="1"/>
    <col min="6168" max="6168" width="9.6640625" style="262" bestFit="1" customWidth="1"/>
    <col min="6169" max="6400" width="9.33203125" style="262"/>
    <col min="6401" max="6401" width="10.33203125" style="262" customWidth="1"/>
    <col min="6402" max="6402" width="33.44140625" style="262" customWidth="1"/>
    <col min="6403" max="6403" width="15.33203125" style="262" customWidth="1"/>
    <col min="6404" max="6404" width="6.6640625" style="262" customWidth="1"/>
    <col min="6405" max="6405" width="13.6640625" style="262" customWidth="1"/>
    <col min="6406" max="6406" width="10" style="262" customWidth="1"/>
    <col min="6407" max="6407" width="13" style="262" customWidth="1"/>
    <col min="6408" max="6408" width="21.44140625" style="262" customWidth="1"/>
    <col min="6409" max="6409" width="29.33203125" style="262" bestFit="1" customWidth="1"/>
    <col min="6410" max="6410" width="22.6640625" style="262" customWidth="1"/>
    <col min="6411" max="6411" width="15.5546875" style="262" customWidth="1"/>
    <col min="6412" max="6412" width="2" style="262" customWidth="1"/>
    <col min="6413" max="6413" width="7.33203125" style="262" customWidth="1"/>
    <col min="6414" max="6414" width="1.5546875" style="262" customWidth="1"/>
    <col min="6415" max="6415" width="1" style="262" customWidth="1"/>
    <col min="6416" max="6416" width="16.44140625" style="262" customWidth="1"/>
    <col min="6417" max="6417" width="1.44140625" style="262" customWidth="1"/>
    <col min="6418" max="6418" width="2.44140625" style="262" customWidth="1"/>
    <col min="6419" max="6419" width="13" style="262" customWidth="1"/>
    <col min="6420" max="6420" width="3.33203125" style="262" customWidth="1"/>
    <col min="6421" max="6421" width="21.44140625" style="262" customWidth="1"/>
    <col min="6422" max="6422" width="9.33203125" style="262"/>
    <col min="6423" max="6423" width="10" style="262" bestFit="1" customWidth="1"/>
    <col min="6424" max="6424" width="9.6640625" style="262" bestFit="1" customWidth="1"/>
    <col min="6425" max="6656" width="9.33203125" style="262"/>
    <col min="6657" max="6657" width="10.33203125" style="262" customWidth="1"/>
    <col min="6658" max="6658" width="33.44140625" style="262" customWidth="1"/>
    <col min="6659" max="6659" width="15.33203125" style="262" customWidth="1"/>
    <col min="6660" max="6660" width="6.6640625" style="262" customWidth="1"/>
    <col min="6661" max="6661" width="13.6640625" style="262" customWidth="1"/>
    <col min="6662" max="6662" width="10" style="262" customWidth="1"/>
    <col min="6663" max="6663" width="13" style="262" customWidth="1"/>
    <col min="6664" max="6664" width="21.44140625" style="262" customWidth="1"/>
    <col min="6665" max="6665" width="29.33203125" style="262" bestFit="1" customWidth="1"/>
    <col min="6666" max="6666" width="22.6640625" style="262" customWidth="1"/>
    <col min="6667" max="6667" width="15.5546875" style="262" customWidth="1"/>
    <col min="6668" max="6668" width="2" style="262" customWidth="1"/>
    <col min="6669" max="6669" width="7.33203125" style="262" customWidth="1"/>
    <col min="6670" max="6670" width="1.5546875" style="262" customWidth="1"/>
    <col min="6671" max="6671" width="1" style="262" customWidth="1"/>
    <col min="6672" max="6672" width="16.44140625" style="262" customWidth="1"/>
    <col min="6673" max="6673" width="1.44140625" style="262" customWidth="1"/>
    <col min="6674" max="6674" width="2.44140625" style="262" customWidth="1"/>
    <col min="6675" max="6675" width="13" style="262" customWidth="1"/>
    <col min="6676" max="6676" width="3.33203125" style="262" customWidth="1"/>
    <col min="6677" max="6677" width="21.44140625" style="262" customWidth="1"/>
    <col min="6678" max="6678" width="9.33203125" style="262"/>
    <col min="6679" max="6679" width="10" style="262" bestFit="1" customWidth="1"/>
    <col min="6680" max="6680" width="9.6640625" style="262" bestFit="1" customWidth="1"/>
    <col min="6681" max="6912" width="9.33203125" style="262"/>
    <col min="6913" max="6913" width="10.33203125" style="262" customWidth="1"/>
    <col min="6914" max="6914" width="33.44140625" style="262" customWidth="1"/>
    <col min="6915" max="6915" width="15.33203125" style="262" customWidth="1"/>
    <col min="6916" max="6916" width="6.6640625" style="262" customWidth="1"/>
    <col min="6917" max="6917" width="13.6640625" style="262" customWidth="1"/>
    <col min="6918" max="6918" width="10" style="262" customWidth="1"/>
    <col min="6919" max="6919" width="13" style="262" customWidth="1"/>
    <col min="6920" max="6920" width="21.44140625" style="262" customWidth="1"/>
    <col min="6921" max="6921" width="29.33203125" style="262" bestFit="1" customWidth="1"/>
    <col min="6922" max="6922" width="22.6640625" style="262" customWidth="1"/>
    <col min="6923" max="6923" width="15.5546875" style="262" customWidth="1"/>
    <col min="6924" max="6924" width="2" style="262" customWidth="1"/>
    <col min="6925" max="6925" width="7.33203125" style="262" customWidth="1"/>
    <col min="6926" max="6926" width="1.5546875" style="262" customWidth="1"/>
    <col min="6927" max="6927" width="1" style="262" customWidth="1"/>
    <col min="6928" max="6928" width="16.44140625" style="262" customWidth="1"/>
    <col min="6929" max="6929" width="1.44140625" style="262" customWidth="1"/>
    <col min="6930" max="6930" width="2.44140625" style="262" customWidth="1"/>
    <col min="6931" max="6931" width="13" style="262" customWidth="1"/>
    <col min="6932" max="6932" width="3.33203125" style="262" customWidth="1"/>
    <col min="6933" max="6933" width="21.44140625" style="262" customWidth="1"/>
    <col min="6934" max="6934" width="9.33203125" style="262"/>
    <col min="6935" max="6935" width="10" style="262" bestFit="1" customWidth="1"/>
    <col min="6936" max="6936" width="9.6640625" style="262" bestFit="1" customWidth="1"/>
    <col min="6937" max="7168" width="9.33203125" style="262"/>
    <col min="7169" max="7169" width="10.33203125" style="262" customWidth="1"/>
    <col min="7170" max="7170" width="33.44140625" style="262" customWidth="1"/>
    <col min="7171" max="7171" width="15.33203125" style="262" customWidth="1"/>
    <col min="7172" max="7172" width="6.6640625" style="262" customWidth="1"/>
    <col min="7173" max="7173" width="13.6640625" style="262" customWidth="1"/>
    <col min="7174" max="7174" width="10" style="262" customWidth="1"/>
    <col min="7175" max="7175" width="13" style="262" customWidth="1"/>
    <col min="7176" max="7176" width="21.44140625" style="262" customWidth="1"/>
    <col min="7177" max="7177" width="29.33203125" style="262" bestFit="1" customWidth="1"/>
    <col min="7178" max="7178" width="22.6640625" style="262" customWidth="1"/>
    <col min="7179" max="7179" width="15.5546875" style="262" customWidth="1"/>
    <col min="7180" max="7180" width="2" style="262" customWidth="1"/>
    <col min="7181" max="7181" width="7.33203125" style="262" customWidth="1"/>
    <col min="7182" max="7182" width="1.5546875" style="262" customWidth="1"/>
    <col min="7183" max="7183" width="1" style="262" customWidth="1"/>
    <col min="7184" max="7184" width="16.44140625" style="262" customWidth="1"/>
    <col min="7185" max="7185" width="1.44140625" style="262" customWidth="1"/>
    <col min="7186" max="7186" width="2.44140625" style="262" customWidth="1"/>
    <col min="7187" max="7187" width="13" style="262" customWidth="1"/>
    <col min="7188" max="7188" width="3.33203125" style="262" customWidth="1"/>
    <col min="7189" max="7189" width="21.44140625" style="262" customWidth="1"/>
    <col min="7190" max="7190" width="9.33203125" style="262"/>
    <col min="7191" max="7191" width="10" style="262" bestFit="1" customWidth="1"/>
    <col min="7192" max="7192" width="9.6640625" style="262" bestFit="1" customWidth="1"/>
    <col min="7193" max="7424" width="9.33203125" style="262"/>
    <col min="7425" max="7425" width="10.33203125" style="262" customWidth="1"/>
    <col min="7426" max="7426" width="33.44140625" style="262" customWidth="1"/>
    <col min="7427" max="7427" width="15.33203125" style="262" customWidth="1"/>
    <col min="7428" max="7428" width="6.6640625" style="262" customWidth="1"/>
    <col min="7429" max="7429" width="13.6640625" style="262" customWidth="1"/>
    <col min="7430" max="7430" width="10" style="262" customWidth="1"/>
    <col min="7431" max="7431" width="13" style="262" customWidth="1"/>
    <col min="7432" max="7432" width="21.44140625" style="262" customWidth="1"/>
    <col min="7433" max="7433" width="29.33203125" style="262" bestFit="1" customWidth="1"/>
    <col min="7434" max="7434" width="22.6640625" style="262" customWidth="1"/>
    <col min="7435" max="7435" width="15.5546875" style="262" customWidth="1"/>
    <col min="7436" max="7436" width="2" style="262" customWidth="1"/>
    <col min="7437" max="7437" width="7.33203125" style="262" customWidth="1"/>
    <col min="7438" max="7438" width="1.5546875" style="262" customWidth="1"/>
    <col min="7439" max="7439" width="1" style="262" customWidth="1"/>
    <col min="7440" max="7440" width="16.44140625" style="262" customWidth="1"/>
    <col min="7441" max="7441" width="1.44140625" style="262" customWidth="1"/>
    <col min="7442" max="7442" width="2.44140625" style="262" customWidth="1"/>
    <col min="7443" max="7443" width="13" style="262" customWidth="1"/>
    <col min="7444" max="7444" width="3.33203125" style="262" customWidth="1"/>
    <col min="7445" max="7445" width="21.44140625" style="262" customWidth="1"/>
    <col min="7446" max="7446" width="9.33203125" style="262"/>
    <col min="7447" max="7447" width="10" style="262" bestFit="1" customWidth="1"/>
    <col min="7448" max="7448" width="9.6640625" style="262" bestFit="1" customWidth="1"/>
    <col min="7449" max="7680" width="9.33203125" style="262"/>
    <col min="7681" max="7681" width="10.33203125" style="262" customWidth="1"/>
    <col min="7682" max="7682" width="33.44140625" style="262" customWidth="1"/>
    <col min="7683" max="7683" width="15.33203125" style="262" customWidth="1"/>
    <col min="7684" max="7684" width="6.6640625" style="262" customWidth="1"/>
    <col min="7685" max="7685" width="13.6640625" style="262" customWidth="1"/>
    <col min="7686" max="7686" width="10" style="262" customWidth="1"/>
    <col min="7687" max="7687" width="13" style="262" customWidth="1"/>
    <col min="7688" max="7688" width="21.44140625" style="262" customWidth="1"/>
    <col min="7689" max="7689" width="29.33203125" style="262" bestFit="1" customWidth="1"/>
    <col min="7690" max="7690" width="22.6640625" style="262" customWidth="1"/>
    <col min="7691" max="7691" width="15.5546875" style="262" customWidth="1"/>
    <col min="7692" max="7692" width="2" style="262" customWidth="1"/>
    <col min="7693" max="7693" width="7.33203125" style="262" customWidth="1"/>
    <col min="7694" max="7694" width="1.5546875" style="262" customWidth="1"/>
    <col min="7695" max="7695" width="1" style="262" customWidth="1"/>
    <col min="7696" max="7696" width="16.44140625" style="262" customWidth="1"/>
    <col min="7697" max="7697" width="1.44140625" style="262" customWidth="1"/>
    <col min="7698" max="7698" width="2.44140625" style="262" customWidth="1"/>
    <col min="7699" max="7699" width="13" style="262" customWidth="1"/>
    <col min="7700" max="7700" width="3.33203125" style="262" customWidth="1"/>
    <col min="7701" max="7701" width="21.44140625" style="262" customWidth="1"/>
    <col min="7702" max="7702" width="9.33203125" style="262"/>
    <col min="7703" max="7703" width="10" style="262" bestFit="1" customWidth="1"/>
    <col min="7704" max="7704" width="9.6640625" style="262" bestFit="1" customWidth="1"/>
    <col min="7705" max="7936" width="9.33203125" style="262"/>
    <col min="7937" max="7937" width="10.33203125" style="262" customWidth="1"/>
    <col min="7938" max="7938" width="33.44140625" style="262" customWidth="1"/>
    <col min="7939" max="7939" width="15.33203125" style="262" customWidth="1"/>
    <col min="7940" max="7940" width="6.6640625" style="262" customWidth="1"/>
    <col min="7941" max="7941" width="13.6640625" style="262" customWidth="1"/>
    <col min="7942" max="7942" width="10" style="262" customWidth="1"/>
    <col min="7943" max="7943" width="13" style="262" customWidth="1"/>
    <col min="7944" max="7944" width="21.44140625" style="262" customWidth="1"/>
    <col min="7945" max="7945" width="29.33203125" style="262" bestFit="1" customWidth="1"/>
    <col min="7946" max="7946" width="22.6640625" style="262" customWidth="1"/>
    <col min="7947" max="7947" width="15.5546875" style="262" customWidth="1"/>
    <col min="7948" max="7948" width="2" style="262" customWidth="1"/>
    <col min="7949" max="7949" width="7.33203125" style="262" customWidth="1"/>
    <col min="7950" max="7950" width="1.5546875" style="262" customWidth="1"/>
    <col min="7951" max="7951" width="1" style="262" customWidth="1"/>
    <col min="7952" max="7952" width="16.44140625" style="262" customWidth="1"/>
    <col min="7953" max="7953" width="1.44140625" style="262" customWidth="1"/>
    <col min="7954" max="7954" width="2.44140625" style="262" customWidth="1"/>
    <col min="7955" max="7955" width="13" style="262" customWidth="1"/>
    <col min="7956" max="7956" width="3.33203125" style="262" customWidth="1"/>
    <col min="7957" max="7957" width="21.44140625" style="262" customWidth="1"/>
    <col min="7958" max="7958" width="9.33203125" style="262"/>
    <col min="7959" max="7959" width="10" style="262" bestFit="1" customWidth="1"/>
    <col min="7960" max="7960" width="9.6640625" style="262" bestFit="1" customWidth="1"/>
    <col min="7961" max="8192" width="9.33203125" style="262"/>
    <col min="8193" max="8193" width="10.33203125" style="262" customWidth="1"/>
    <col min="8194" max="8194" width="33.44140625" style="262" customWidth="1"/>
    <col min="8195" max="8195" width="15.33203125" style="262" customWidth="1"/>
    <col min="8196" max="8196" width="6.6640625" style="262" customWidth="1"/>
    <col min="8197" max="8197" width="13.6640625" style="262" customWidth="1"/>
    <col min="8198" max="8198" width="10" style="262" customWidth="1"/>
    <col min="8199" max="8199" width="13" style="262" customWidth="1"/>
    <col min="8200" max="8200" width="21.44140625" style="262" customWidth="1"/>
    <col min="8201" max="8201" width="29.33203125" style="262" bestFit="1" customWidth="1"/>
    <col min="8202" max="8202" width="22.6640625" style="262" customWidth="1"/>
    <col min="8203" max="8203" width="15.5546875" style="262" customWidth="1"/>
    <col min="8204" max="8204" width="2" style="262" customWidth="1"/>
    <col min="8205" max="8205" width="7.33203125" style="262" customWidth="1"/>
    <col min="8206" max="8206" width="1.5546875" style="262" customWidth="1"/>
    <col min="8207" max="8207" width="1" style="262" customWidth="1"/>
    <col min="8208" max="8208" width="16.44140625" style="262" customWidth="1"/>
    <col min="8209" max="8209" width="1.44140625" style="262" customWidth="1"/>
    <col min="8210" max="8210" width="2.44140625" style="262" customWidth="1"/>
    <col min="8211" max="8211" width="13" style="262" customWidth="1"/>
    <col min="8212" max="8212" width="3.33203125" style="262" customWidth="1"/>
    <col min="8213" max="8213" width="21.44140625" style="262" customWidth="1"/>
    <col min="8214" max="8214" width="9.33203125" style="262"/>
    <col min="8215" max="8215" width="10" style="262" bestFit="1" customWidth="1"/>
    <col min="8216" max="8216" width="9.6640625" style="262" bestFit="1" customWidth="1"/>
    <col min="8217" max="8448" width="9.33203125" style="262"/>
    <col min="8449" max="8449" width="10.33203125" style="262" customWidth="1"/>
    <col min="8450" max="8450" width="33.44140625" style="262" customWidth="1"/>
    <col min="8451" max="8451" width="15.33203125" style="262" customWidth="1"/>
    <col min="8452" max="8452" width="6.6640625" style="262" customWidth="1"/>
    <col min="8453" max="8453" width="13.6640625" style="262" customWidth="1"/>
    <col min="8454" max="8454" width="10" style="262" customWidth="1"/>
    <col min="8455" max="8455" width="13" style="262" customWidth="1"/>
    <col min="8456" max="8456" width="21.44140625" style="262" customWidth="1"/>
    <col min="8457" max="8457" width="29.33203125" style="262" bestFit="1" customWidth="1"/>
    <col min="8458" max="8458" width="22.6640625" style="262" customWidth="1"/>
    <col min="8459" max="8459" width="15.5546875" style="262" customWidth="1"/>
    <col min="8460" max="8460" width="2" style="262" customWidth="1"/>
    <col min="8461" max="8461" width="7.33203125" style="262" customWidth="1"/>
    <col min="8462" max="8462" width="1.5546875" style="262" customWidth="1"/>
    <col min="8463" max="8463" width="1" style="262" customWidth="1"/>
    <col min="8464" max="8464" width="16.44140625" style="262" customWidth="1"/>
    <col min="8465" max="8465" width="1.44140625" style="262" customWidth="1"/>
    <col min="8466" max="8466" width="2.44140625" style="262" customWidth="1"/>
    <col min="8467" max="8467" width="13" style="262" customWidth="1"/>
    <col min="8468" max="8468" width="3.33203125" style="262" customWidth="1"/>
    <col min="8469" max="8469" width="21.44140625" style="262" customWidth="1"/>
    <col min="8470" max="8470" width="9.33203125" style="262"/>
    <col min="8471" max="8471" width="10" style="262" bestFit="1" customWidth="1"/>
    <col min="8472" max="8472" width="9.6640625" style="262" bestFit="1" customWidth="1"/>
    <col min="8473" max="8704" width="9.33203125" style="262"/>
    <col min="8705" max="8705" width="10.33203125" style="262" customWidth="1"/>
    <col min="8706" max="8706" width="33.44140625" style="262" customWidth="1"/>
    <col min="8707" max="8707" width="15.33203125" style="262" customWidth="1"/>
    <col min="8708" max="8708" width="6.6640625" style="262" customWidth="1"/>
    <col min="8709" max="8709" width="13.6640625" style="262" customWidth="1"/>
    <col min="8710" max="8710" width="10" style="262" customWidth="1"/>
    <col min="8711" max="8711" width="13" style="262" customWidth="1"/>
    <col min="8712" max="8712" width="21.44140625" style="262" customWidth="1"/>
    <col min="8713" max="8713" width="29.33203125" style="262" bestFit="1" customWidth="1"/>
    <col min="8714" max="8714" width="22.6640625" style="262" customWidth="1"/>
    <col min="8715" max="8715" width="15.5546875" style="262" customWidth="1"/>
    <col min="8716" max="8716" width="2" style="262" customWidth="1"/>
    <col min="8717" max="8717" width="7.33203125" style="262" customWidth="1"/>
    <col min="8718" max="8718" width="1.5546875" style="262" customWidth="1"/>
    <col min="8719" max="8719" width="1" style="262" customWidth="1"/>
    <col min="8720" max="8720" width="16.44140625" style="262" customWidth="1"/>
    <col min="8721" max="8721" width="1.44140625" style="262" customWidth="1"/>
    <col min="8722" max="8722" width="2.44140625" style="262" customWidth="1"/>
    <col min="8723" max="8723" width="13" style="262" customWidth="1"/>
    <col min="8724" max="8724" width="3.33203125" style="262" customWidth="1"/>
    <col min="8725" max="8725" width="21.44140625" style="262" customWidth="1"/>
    <col min="8726" max="8726" width="9.33203125" style="262"/>
    <col min="8727" max="8727" width="10" style="262" bestFit="1" customWidth="1"/>
    <col min="8728" max="8728" width="9.6640625" style="262" bestFit="1" customWidth="1"/>
    <col min="8729" max="8960" width="9.33203125" style="262"/>
    <col min="8961" max="8961" width="10.33203125" style="262" customWidth="1"/>
    <col min="8962" max="8962" width="33.44140625" style="262" customWidth="1"/>
    <col min="8963" max="8963" width="15.33203125" style="262" customWidth="1"/>
    <col min="8964" max="8964" width="6.6640625" style="262" customWidth="1"/>
    <col min="8965" max="8965" width="13.6640625" style="262" customWidth="1"/>
    <col min="8966" max="8966" width="10" style="262" customWidth="1"/>
    <col min="8967" max="8967" width="13" style="262" customWidth="1"/>
    <col min="8968" max="8968" width="21.44140625" style="262" customWidth="1"/>
    <col min="8969" max="8969" width="29.33203125" style="262" bestFit="1" customWidth="1"/>
    <col min="8970" max="8970" width="22.6640625" style="262" customWidth="1"/>
    <col min="8971" max="8971" width="15.5546875" style="262" customWidth="1"/>
    <col min="8972" max="8972" width="2" style="262" customWidth="1"/>
    <col min="8973" max="8973" width="7.33203125" style="262" customWidth="1"/>
    <col min="8974" max="8974" width="1.5546875" style="262" customWidth="1"/>
    <col min="8975" max="8975" width="1" style="262" customWidth="1"/>
    <col min="8976" max="8976" width="16.44140625" style="262" customWidth="1"/>
    <col min="8977" max="8977" width="1.44140625" style="262" customWidth="1"/>
    <col min="8978" max="8978" width="2.44140625" style="262" customWidth="1"/>
    <col min="8979" max="8979" width="13" style="262" customWidth="1"/>
    <col min="8980" max="8980" width="3.33203125" style="262" customWidth="1"/>
    <col min="8981" max="8981" width="21.44140625" style="262" customWidth="1"/>
    <col min="8982" max="8982" width="9.33203125" style="262"/>
    <col min="8983" max="8983" width="10" style="262" bestFit="1" customWidth="1"/>
    <col min="8984" max="8984" width="9.6640625" style="262" bestFit="1" customWidth="1"/>
    <col min="8985" max="9216" width="9.33203125" style="262"/>
    <col min="9217" max="9217" width="10.33203125" style="262" customWidth="1"/>
    <col min="9218" max="9218" width="33.44140625" style="262" customWidth="1"/>
    <col min="9219" max="9219" width="15.33203125" style="262" customWidth="1"/>
    <col min="9220" max="9220" width="6.6640625" style="262" customWidth="1"/>
    <col min="9221" max="9221" width="13.6640625" style="262" customWidth="1"/>
    <col min="9222" max="9222" width="10" style="262" customWidth="1"/>
    <col min="9223" max="9223" width="13" style="262" customWidth="1"/>
    <col min="9224" max="9224" width="21.44140625" style="262" customWidth="1"/>
    <col min="9225" max="9225" width="29.33203125" style="262" bestFit="1" customWidth="1"/>
    <col min="9226" max="9226" width="22.6640625" style="262" customWidth="1"/>
    <col min="9227" max="9227" width="15.5546875" style="262" customWidth="1"/>
    <col min="9228" max="9228" width="2" style="262" customWidth="1"/>
    <col min="9229" max="9229" width="7.33203125" style="262" customWidth="1"/>
    <col min="9230" max="9230" width="1.5546875" style="262" customWidth="1"/>
    <col min="9231" max="9231" width="1" style="262" customWidth="1"/>
    <col min="9232" max="9232" width="16.44140625" style="262" customWidth="1"/>
    <col min="9233" max="9233" width="1.44140625" style="262" customWidth="1"/>
    <col min="9234" max="9234" width="2.44140625" style="262" customWidth="1"/>
    <col min="9235" max="9235" width="13" style="262" customWidth="1"/>
    <col min="9236" max="9236" width="3.33203125" style="262" customWidth="1"/>
    <col min="9237" max="9237" width="21.44140625" style="262" customWidth="1"/>
    <col min="9238" max="9238" width="9.33203125" style="262"/>
    <col min="9239" max="9239" width="10" style="262" bestFit="1" customWidth="1"/>
    <col min="9240" max="9240" width="9.6640625" style="262" bestFit="1" customWidth="1"/>
    <col min="9241" max="9472" width="9.33203125" style="262"/>
    <col min="9473" max="9473" width="10.33203125" style="262" customWidth="1"/>
    <col min="9474" max="9474" width="33.44140625" style="262" customWidth="1"/>
    <col min="9475" max="9475" width="15.33203125" style="262" customWidth="1"/>
    <col min="9476" max="9476" width="6.6640625" style="262" customWidth="1"/>
    <col min="9477" max="9477" width="13.6640625" style="262" customWidth="1"/>
    <col min="9478" max="9478" width="10" style="262" customWidth="1"/>
    <col min="9479" max="9479" width="13" style="262" customWidth="1"/>
    <col min="9480" max="9480" width="21.44140625" style="262" customWidth="1"/>
    <col min="9481" max="9481" width="29.33203125" style="262" bestFit="1" customWidth="1"/>
    <col min="9482" max="9482" width="22.6640625" style="262" customWidth="1"/>
    <col min="9483" max="9483" width="15.5546875" style="262" customWidth="1"/>
    <col min="9484" max="9484" width="2" style="262" customWidth="1"/>
    <col min="9485" max="9485" width="7.33203125" style="262" customWidth="1"/>
    <col min="9486" max="9486" width="1.5546875" style="262" customWidth="1"/>
    <col min="9487" max="9487" width="1" style="262" customWidth="1"/>
    <col min="9488" max="9488" width="16.44140625" style="262" customWidth="1"/>
    <col min="9489" max="9489" width="1.44140625" style="262" customWidth="1"/>
    <col min="9490" max="9490" width="2.44140625" style="262" customWidth="1"/>
    <col min="9491" max="9491" width="13" style="262" customWidth="1"/>
    <col min="9492" max="9492" width="3.33203125" style="262" customWidth="1"/>
    <col min="9493" max="9493" width="21.44140625" style="262" customWidth="1"/>
    <col min="9494" max="9494" width="9.33203125" style="262"/>
    <col min="9495" max="9495" width="10" style="262" bestFit="1" customWidth="1"/>
    <col min="9496" max="9496" width="9.6640625" style="262" bestFit="1" customWidth="1"/>
    <col min="9497" max="9728" width="9.33203125" style="262"/>
    <col min="9729" max="9729" width="10.33203125" style="262" customWidth="1"/>
    <col min="9730" max="9730" width="33.44140625" style="262" customWidth="1"/>
    <col min="9731" max="9731" width="15.33203125" style="262" customWidth="1"/>
    <col min="9732" max="9732" width="6.6640625" style="262" customWidth="1"/>
    <col min="9733" max="9733" width="13.6640625" style="262" customWidth="1"/>
    <col min="9734" max="9734" width="10" style="262" customWidth="1"/>
    <col min="9735" max="9735" width="13" style="262" customWidth="1"/>
    <col min="9736" max="9736" width="21.44140625" style="262" customWidth="1"/>
    <col min="9737" max="9737" width="29.33203125" style="262" bestFit="1" customWidth="1"/>
    <col min="9738" max="9738" width="22.6640625" style="262" customWidth="1"/>
    <col min="9739" max="9739" width="15.5546875" style="262" customWidth="1"/>
    <col min="9740" max="9740" width="2" style="262" customWidth="1"/>
    <col min="9741" max="9741" width="7.33203125" style="262" customWidth="1"/>
    <col min="9742" max="9742" width="1.5546875" style="262" customWidth="1"/>
    <col min="9743" max="9743" width="1" style="262" customWidth="1"/>
    <col min="9744" max="9744" width="16.44140625" style="262" customWidth="1"/>
    <col min="9745" max="9745" width="1.44140625" style="262" customWidth="1"/>
    <col min="9746" max="9746" width="2.44140625" style="262" customWidth="1"/>
    <col min="9747" max="9747" width="13" style="262" customWidth="1"/>
    <col min="9748" max="9748" width="3.33203125" style="262" customWidth="1"/>
    <col min="9749" max="9749" width="21.44140625" style="262" customWidth="1"/>
    <col min="9750" max="9750" width="9.33203125" style="262"/>
    <col min="9751" max="9751" width="10" style="262" bestFit="1" customWidth="1"/>
    <col min="9752" max="9752" width="9.6640625" style="262" bestFit="1" customWidth="1"/>
    <col min="9753" max="9984" width="9.33203125" style="262"/>
    <col min="9985" max="9985" width="10.33203125" style="262" customWidth="1"/>
    <col min="9986" max="9986" width="33.44140625" style="262" customWidth="1"/>
    <col min="9987" max="9987" width="15.33203125" style="262" customWidth="1"/>
    <col min="9988" max="9988" width="6.6640625" style="262" customWidth="1"/>
    <col min="9989" max="9989" width="13.6640625" style="262" customWidth="1"/>
    <col min="9990" max="9990" width="10" style="262" customWidth="1"/>
    <col min="9991" max="9991" width="13" style="262" customWidth="1"/>
    <col min="9992" max="9992" width="21.44140625" style="262" customWidth="1"/>
    <col min="9993" max="9993" width="29.33203125" style="262" bestFit="1" customWidth="1"/>
    <col min="9994" max="9994" width="22.6640625" style="262" customWidth="1"/>
    <col min="9995" max="9995" width="15.5546875" style="262" customWidth="1"/>
    <col min="9996" max="9996" width="2" style="262" customWidth="1"/>
    <col min="9997" max="9997" width="7.33203125" style="262" customWidth="1"/>
    <col min="9998" max="9998" width="1.5546875" style="262" customWidth="1"/>
    <col min="9999" max="9999" width="1" style="262" customWidth="1"/>
    <col min="10000" max="10000" width="16.44140625" style="262" customWidth="1"/>
    <col min="10001" max="10001" width="1.44140625" style="262" customWidth="1"/>
    <col min="10002" max="10002" width="2.44140625" style="262" customWidth="1"/>
    <col min="10003" max="10003" width="13" style="262" customWidth="1"/>
    <col min="10004" max="10004" width="3.33203125" style="262" customWidth="1"/>
    <col min="10005" max="10005" width="21.44140625" style="262" customWidth="1"/>
    <col min="10006" max="10006" width="9.33203125" style="262"/>
    <col min="10007" max="10007" width="10" style="262" bestFit="1" customWidth="1"/>
    <col min="10008" max="10008" width="9.6640625" style="262" bestFit="1" customWidth="1"/>
    <col min="10009" max="10240" width="9.33203125" style="262"/>
    <col min="10241" max="10241" width="10.33203125" style="262" customWidth="1"/>
    <col min="10242" max="10242" width="33.44140625" style="262" customWidth="1"/>
    <col min="10243" max="10243" width="15.33203125" style="262" customWidth="1"/>
    <col min="10244" max="10244" width="6.6640625" style="262" customWidth="1"/>
    <col min="10245" max="10245" width="13.6640625" style="262" customWidth="1"/>
    <col min="10246" max="10246" width="10" style="262" customWidth="1"/>
    <col min="10247" max="10247" width="13" style="262" customWidth="1"/>
    <col min="10248" max="10248" width="21.44140625" style="262" customWidth="1"/>
    <col min="10249" max="10249" width="29.33203125" style="262" bestFit="1" customWidth="1"/>
    <col min="10250" max="10250" width="22.6640625" style="262" customWidth="1"/>
    <col min="10251" max="10251" width="15.5546875" style="262" customWidth="1"/>
    <col min="10252" max="10252" width="2" style="262" customWidth="1"/>
    <col min="10253" max="10253" width="7.33203125" style="262" customWidth="1"/>
    <col min="10254" max="10254" width="1.5546875" style="262" customWidth="1"/>
    <col min="10255" max="10255" width="1" style="262" customWidth="1"/>
    <col min="10256" max="10256" width="16.44140625" style="262" customWidth="1"/>
    <col min="10257" max="10257" width="1.44140625" style="262" customWidth="1"/>
    <col min="10258" max="10258" width="2.44140625" style="262" customWidth="1"/>
    <col min="10259" max="10259" width="13" style="262" customWidth="1"/>
    <col min="10260" max="10260" width="3.33203125" style="262" customWidth="1"/>
    <col min="10261" max="10261" width="21.44140625" style="262" customWidth="1"/>
    <col min="10262" max="10262" width="9.33203125" style="262"/>
    <col min="10263" max="10263" width="10" style="262" bestFit="1" customWidth="1"/>
    <col min="10264" max="10264" width="9.6640625" style="262" bestFit="1" customWidth="1"/>
    <col min="10265" max="10496" width="9.33203125" style="262"/>
    <col min="10497" max="10497" width="10.33203125" style="262" customWidth="1"/>
    <col min="10498" max="10498" width="33.44140625" style="262" customWidth="1"/>
    <col min="10499" max="10499" width="15.33203125" style="262" customWidth="1"/>
    <col min="10500" max="10500" width="6.6640625" style="262" customWidth="1"/>
    <col min="10501" max="10501" width="13.6640625" style="262" customWidth="1"/>
    <col min="10502" max="10502" width="10" style="262" customWidth="1"/>
    <col min="10503" max="10503" width="13" style="262" customWidth="1"/>
    <col min="10504" max="10504" width="21.44140625" style="262" customWidth="1"/>
    <col min="10505" max="10505" width="29.33203125" style="262" bestFit="1" customWidth="1"/>
    <col min="10506" max="10506" width="22.6640625" style="262" customWidth="1"/>
    <col min="10507" max="10507" width="15.5546875" style="262" customWidth="1"/>
    <col min="10508" max="10508" width="2" style="262" customWidth="1"/>
    <col min="10509" max="10509" width="7.33203125" style="262" customWidth="1"/>
    <col min="10510" max="10510" width="1.5546875" style="262" customWidth="1"/>
    <col min="10511" max="10511" width="1" style="262" customWidth="1"/>
    <col min="10512" max="10512" width="16.44140625" style="262" customWidth="1"/>
    <col min="10513" max="10513" width="1.44140625" style="262" customWidth="1"/>
    <col min="10514" max="10514" width="2.44140625" style="262" customWidth="1"/>
    <col min="10515" max="10515" width="13" style="262" customWidth="1"/>
    <col min="10516" max="10516" width="3.33203125" style="262" customWidth="1"/>
    <col min="10517" max="10517" width="21.44140625" style="262" customWidth="1"/>
    <col min="10518" max="10518" width="9.33203125" style="262"/>
    <col min="10519" max="10519" width="10" style="262" bestFit="1" customWidth="1"/>
    <col min="10520" max="10520" width="9.6640625" style="262" bestFit="1" customWidth="1"/>
    <col min="10521" max="10752" width="9.33203125" style="262"/>
    <col min="10753" max="10753" width="10.33203125" style="262" customWidth="1"/>
    <col min="10754" max="10754" width="33.44140625" style="262" customWidth="1"/>
    <col min="10755" max="10755" width="15.33203125" style="262" customWidth="1"/>
    <col min="10756" max="10756" width="6.6640625" style="262" customWidth="1"/>
    <col min="10757" max="10757" width="13.6640625" style="262" customWidth="1"/>
    <col min="10758" max="10758" width="10" style="262" customWidth="1"/>
    <col min="10759" max="10759" width="13" style="262" customWidth="1"/>
    <col min="10760" max="10760" width="21.44140625" style="262" customWidth="1"/>
    <col min="10761" max="10761" width="29.33203125" style="262" bestFit="1" customWidth="1"/>
    <col min="10762" max="10762" width="22.6640625" style="262" customWidth="1"/>
    <col min="10763" max="10763" width="15.5546875" style="262" customWidth="1"/>
    <col min="10764" max="10764" width="2" style="262" customWidth="1"/>
    <col min="10765" max="10765" width="7.33203125" style="262" customWidth="1"/>
    <col min="10766" max="10766" width="1.5546875" style="262" customWidth="1"/>
    <col min="10767" max="10767" width="1" style="262" customWidth="1"/>
    <col min="10768" max="10768" width="16.44140625" style="262" customWidth="1"/>
    <col min="10769" max="10769" width="1.44140625" style="262" customWidth="1"/>
    <col min="10770" max="10770" width="2.44140625" style="262" customWidth="1"/>
    <col min="10771" max="10771" width="13" style="262" customWidth="1"/>
    <col min="10772" max="10772" width="3.33203125" style="262" customWidth="1"/>
    <col min="10773" max="10773" width="21.44140625" style="262" customWidth="1"/>
    <col min="10774" max="10774" width="9.33203125" style="262"/>
    <col min="10775" max="10775" width="10" style="262" bestFit="1" customWidth="1"/>
    <col min="10776" max="10776" width="9.6640625" style="262" bestFit="1" customWidth="1"/>
    <col min="10777" max="11008" width="9.33203125" style="262"/>
    <col min="11009" max="11009" width="10.33203125" style="262" customWidth="1"/>
    <col min="11010" max="11010" width="33.44140625" style="262" customWidth="1"/>
    <col min="11011" max="11011" width="15.33203125" style="262" customWidth="1"/>
    <col min="11012" max="11012" width="6.6640625" style="262" customWidth="1"/>
    <col min="11013" max="11013" width="13.6640625" style="262" customWidth="1"/>
    <col min="11014" max="11014" width="10" style="262" customWidth="1"/>
    <col min="11015" max="11015" width="13" style="262" customWidth="1"/>
    <col min="11016" max="11016" width="21.44140625" style="262" customWidth="1"/>
    <col min="11017" max="11017" width="29.33203125" style="262" bestFit="1" customWidth="1"/>
    <col min="11018" max="11018" width="22.6640625" style="262" customWidth="1"/>
    <col min="11019" max="11019" width="15.5546875" style="262" customWidth="1"/>
    <col min="11020" max="11020" width="2" style="262" customWidth="1"/>
    <col min="11021" max="11021" width="7.33203125" style="262" customWidth="1"/>
    <col min="11022" max="11022" width="1.5546875" style="262" customWidth="1"/>
    <col min="11023" max="11023" width="1" style="262" customWidth="1"/>
    <col min="11024" max="11024" width="16.44140625" style="262" customWidth="1"/>
    <col min="11025" max="11025" width="1.44140625" style="262" customWidth="1"/>
    <col min="11026" max="11026" width="2.44140625" style="262" customWidth="1"/>
    <col min="11027" max="11027" width="13" style="262" customWidth="1"/>
    <col min="11028" max="11028" width="3.33203125" style="262" customWidth="1"/>
    <col min="11029" max="11029" width="21.44140625" style="262" customWidth="1"/>
    <col min="11030" max="11030" width="9.33203125" style="262"/>
    <col min="11031" max="11031" width="10" style="262" bestFit="1" customWidth="1"/>
    <col min="11032" max="11032" width="9.6640625" style="262" bestFit="1" customWidth="1"/>
    <col min="11033" max="11264" width="9.33203125" style="262"/>
    <col min="11265" max="11265" width="10.33203125" style="262" customWidth="1"/>
    <col min="11266" max="11266" width="33.44140625" style="262" customWidth="1"/>
    <col min="11267" max="11267" width="15.33203125" style="262" customWidth="1"/>
    <col min="11268" max="11268" width="6.6640625" style="262" customWidth="1"/>
    <col min="11269" max="11269" width="13.6640625" style="262" customWidth="1"/>
    <col min="11270" max="11270" width="10" style="262" customWidth="1"/>
    <col min="11271" max="11271" width="13" style="262" customWidth="1"/>
    <col min="11272" max="11272" width="21.44140625" style="262" customWidth="1"/>
    <col min="11273" max="11273" width="29.33203125" style="262" bestFit="1" customWidth="1"/>
    <col min="11274" max="11274" width="22.6640625" style="262" customWidth="1"/>
    <col min="11275" max="11275" width="15.5546875" style="262" customWidth="1"/>
    <col min="11276" max="11276" width="2" style="262" customWidth="1"/>
    <col min="11277" max="11277" width="7.33203125" style="262" customWidth="1"/>
    <col min="11278" max="11278" width="1.5546875" style="262" customWidth="1"/>
    <col min="11279" max="11279" width="1" style="262" customWidth="1"/>
    <col min="11280" max="11280" width="16.44140625" style="262" customWidth="1"/>
    <col min="11281" max="11281" width="1.44140625" style="262" customWidth="1"/>
    <col min="11282" max="11282" width="2.44140625" style="262" customWidth="1"/>
    <col min="11283" max="11283" width="13" style="262" customWidth="1"/>
    <col min="11284" max="11284" width="3.33203125" style="262" customWidth="1"/>
    <col min="11285" max="11285" width="21.44140625" style="262" customWidth="1"/>
    <col min="11286" max="11286" width="9.33203125" style="262"/>
    <col min="11287" max="11287" width="10" style="262" bestFit="1" customWidth="1"/>
    <col min="11288" max="11288" width="9.6640625" style="262" bestFit="1" customWidth="1"/>
    <col min="11289" max="11520" width="9.33203125" style="262"/>
    <col min="11521" max="11521" width="10.33203125" style="262" customWidth="1"/>
    <col min="11522" max="11522" width="33.44140625" style="262" customWidth="1"/>
    <col min="11523" max="11523" width="15.33203125" style="262" customWidth="1"/>
    <col min="11524" max="11524" width="6.6640625" style="262" customWidth="1"/>
    <col min="11525" max="11525" width="13.6640625" style="262" customWidth="1"/>
    <col min="11526" max="11526" width="10" style="262" customWidth="1"/>
    <col min="11527" max="11527" width="13" style="262" customWidth="1"/>
    <col min="11528" max="11528" width="21.44140625" style="262" customWidth="1"/>
    <col min="11529" max="11529" width="29.33203125" style="262" bestFit="1" customWidth="1"/>
    <col min="11530" max="11530" width="22.6640625" style="262" customWidth="1"/>
    <col min="11531" max="11531" width="15.5546875" style="262" customWidth="1"/>
    <col min="11532" max="11532" width="2" style="262" customWidth="1"/>
    <col min="11533" max="11533" width="7.33203125" style="262" customWidth="1"/>
    <col min="11534" max="11534" width="1.5546875" style="262" customWidth="1"/>
    <col min="11535" max="11535" width="1" style="262" customWidth="1"/>
    <col min="11536" max="11536" width="16.44140625" style="262" customWidth="1"/>
    <col min="11537" max="11537" width="1.44140625" style="262" customWidth="1"/>
    <col min="11538" max="11538" width="2.44140625" style="262" customWidth="1"/>
    <col min="11539" max="11539" width="13" style="262" customWidth="1"/>
    <col min="11540" max="11540" width="3.33203125" style="262" customWidth="1"/>
    <col min="11541" max="11541" width="21.44140625" style="262" customWidth="1"/>
    <col min="11542" max="11542" width="9.33203125" style="262"/>
    <col min="11543" max="11543" width="10" style="262" bestFit="1" customWidth="1"/>
    <col min="11544" max="11544" width="9.6640625" style="262" bestFit="1" customWidth="1"/>
    <col min="11545" max="11776" width="9.33203125" style="262"/>
    <col min="11777" max="11777" width="10.33203125" style="262" customWidth="1"/>
    <col min="11778" max="11778" width="33.44140625" style="262" customWidth="1"/>
    <col min="11779" max="11779" width="15.33203125" style="262" customWidth="1"/>
    <col min="11780" max="11780" width="6.6640625" style="262" customWidth="1"/>
    <col min="11781" max="11781" width="13.6640625" style="262" customWidth="1"/>
    <col min="11782" max="11782" width="10" style="262" customWidth="1"/>
    <col min="11783" max="11783" width="13" style="262" customWidth="1"/>
    <col min="11784" max="11784" width="21.44140625" style="262" customWidth="1"/>
    <col min="11785" max="11785" width="29.33203125" style="262" bestFit="1" customWidth="1"/>
    <col min="11786" max="11786" width="22.6640625" style="262" customWidth="1"/>
    <col min="11787" max="11787" width="15.5546875" style="262" customWidth="1"/>
    <col min="11788" max="11788" width="2" style="262" customWidth="1"/>
    <col min="11789" max="11789" width="7.33203125" style="262" customWidth="1"/>
    <col min="11790" max="11790" width="1.5546875" style="262" customWidth="1"/>
    <col min="11791" max="11791" width="1" style="262" customWidth="1"/>
    <col min="11792" max="11792" width="16.44140625" style="262" customWidth="1"/>
    <col min="11793" max="11793" width="1.44140625" style="262" customWidth="1"/>
    <col min="11794" max="11794" width="2.44140625" style="262" customWidth="1"/>
    <col min="11795" max="11795" width="13" style="262" customWidth="1"/>
    <col min="11796" max="11796" width="3.33203125" style="262" customWidth="1"/>
    <col min="11797" max="11797" width="21.44140625" style="262" customWidth="1"/>
    <col min="11798" max="11798" width="9.33203125" style="262"/>
    <col min="11799" max="11799" width="10" style="262" bestFit="1" customWidth="1"/>
    <col min="11800" max="11800" width="9.6640625" style="262" bestFit="1" customWidth="1"/>
    <col min="11801" max="12032" width="9.33203125" style="262"/>
    <col min="12033" max="12033" width="10.33203125" style="262" customWidth="1"/>
    <col min="12034" max="12034" width="33.44140625" style="262" customWidth="1"/>
    <col min="12035" max="12035" width="15.33203125" style="262" customWidth="1"/>
    <col min="12036" max="12036" width="6.6640625" style="262" customWidth="1"/>
    <col min="12037" max="12037" width="13.6640625" style="262" customWidth="1"/>
    <col min="12038" max="12038" width="10" style="262" customWidth="1"/>
    <col min="12039" max="12039" width="13" style="262" customWidth="1"/>
    <col min="12040" max="12040" width="21.44140625" style="262" customWidth="1"/>
    <col min="12041" max="12041" width="29.33203125" style="262" bestFit="1" customWidth="1"/>
    <col min="12042" max="12042" width="22.6640625" style="262" customWidth="1"/>
    <col min="12043" max="12043" width="15.5546875" style="262" customWidth="1"/>
    <col min="12044" max="12044" width="2" style="262" customWidth="1"/>
    <col min="12045" max="12045" width="7.33203125" style="262" customWidth="1"/>
    <col min="12046" max="12046" width="1.5546875" style="262" customWidth="1"/>
    <col min="12047" max="12047" width="1" style="262" customWidth="1"/>
    <col min="12048" max="12048" width="16.44140625" style="262" customWidth="1"/>
    <col min="12049" max="12049" width="1.44140625" style="262" customWidth="1"/>
    <col min="12050" max="12050" width="2.44140625" style="262" customWidth="1"/>
    <col min="12051" max="12051" width="13" style="262" customWidth="1"/>
    <col min="12052" max="12052" width="3.33203125" style="262" customWidth="1"/>
    <col min="12053" max="12053" width="21.44140625" style="262" customWidth="1"/>
    <col min="12054" max="12054" width="9.33203125" style="262"/>
    <col min="12055" max="12055" width="10" style="262" bestFit="1" customWidth="1"/>
    <col min="12056" max="12056" width="9.6640625" style="262" bestFit="1" customWidth="1"/>
    <col min="12057" max="12288" width="9.33203125" style="262"/>
    <col min="12289" max="12289" width="10.33203125" style="262" customWidth="1"/>
    <col min="12290" max="12290" width="33.44140625" style="262" customWidth="1"/>
    <col min="12291" max="12291" width="15.33203125" style="262" customWidth="1"/>
    <col min="12292" max="12292" width="6.6640625" style="262" customWidth="1"/>
    <col min="12293" max="12293" width="13.6640625" style="262" customWidth="1"/>
    <col min="12294" max="12294" width="10" style="262" customWidth="1"/>
    <col min="12295" max="12295" width="13" style="262" customWidth="1"/>
    <col min="12296" max="12296" width="21.44140625" style="262" customWidth="1"/>
    <col min="12297" max="12297" width="29.33203125" style="262" bestFit="1" customWidth="1"/>
    <col min="12298" max="12298" width="22.6640625" style="262" customWidth="1"/>
    <col min="12299" max="12299" width="15.5546875" style="262" customWidth="1"/>
    <col min="12300" max="12300" width="2" style="262" customWidth="1"/>
    <col min="12301" max="12301" width="7.33203125" style="262" customWidth="1"/>
    <col min="12302" max="12302" width="1.5546875" style="262" customWidth="1"/>
    <col min="12303" max="12303" width="1" style="262" customWidth="1"/>
    <col min="12304" max="12304" width="16.44140625" style="262" customWidth="1"/>
    <col min="12305" max="12305" width="1.44140625" style="262" customWidth="1"/>
    <col min="12306" max="12306" width="2.44140625" style="262" customWidth="1"/>
    <col min="12307" max="12307" width="13" style="262" customWidth="1"/>
    <col min="12308" max="12308" width="3.33203125" style="262" customWidth="1"/>
    <col min="12309" max="12309" width="21.44140625" style="262" customWidth="1"/>
    <col min="12310" max="12310" width="9.33203125" style="262"/>
    <col min="12311" max="12311" width="10" style="262" bestFit="1" customWidth="1"/>
    <col min="12312" max="12312" width="9.6640625" style="262" bestFit="1" customWidth="1"/>
    <col min="12313" max="12544" width="9.33203125" style="262"/>
    <col min="12545" max="12545" width="10.33203125" style="262" customWidth="1"/>
    <col min="12546" max="12546" width="33.44140625" style="262" customWidth="1"/>
    <col min="12547" max="12547" width="15.33203125" style="262" customWidth="1"/>
    <col min="12548" max="12548" width="6.6640625" style="262" customWidth="1"/>
    <col min="12549" max="12549" width="13.6640625" style="262" customWidth="1"/>
    <col min="12550" max="12550" width="10" style="262" customWidth="1"/>
    <col min="12551" max="12551" width="13" style="262" customWidth="1"/>
    <col min="12552" max="12552" width="21.44140625" style="262" customWidth="1"/>
    <col min="12553" max="12553" width="29.33203125" style="262" bestFit="1" customWidth="1"/>
    <col min="12554" max="12554" width="22.6640625" style="262" customWidth="1"/>
    <col min="12555" max="12555" width="15.5546875" style="262" customWidth="1"/>
    <col min="12556" max="12556" width="2" style="262" customWidth="1"/>
    <col min="12557" max="12557" width="7.33203125" style="262" customWidth="1"/>
    <col min="12558" max="12558" width="1.5546875" style="262" customWidth="1"/>
    <col min="12559" max="12559" width="1" style="262" customWidth="1"/>
    <col min="12560" max="12560" width="16.44140625" style="262" customWidth="1"/>
    <col min="12561" max="12561" width="1.44140625" style="262" customWidth="1"/>
    <col min="12562" max="12562" width="2.44140625" style="262" customWidth="1"/>
    <col min="12563" max="12563" width="13" style="262" customWidth="1"/>
    <col min="12564" max="12564" width="3.33203125" style="262" customWidth="1"/>
    <col min="12565" max="12565" width="21.44140625" style="262" customWidth="1"/>
    <col min="12566" max="12566" width="9.33203125" style="262"/>
    <col min="12567" max="12567" width="10" style="262" bestFit="1" customWidth="1"/>
    <col min="12568" max="12568" width="9.6640625" style="262" bestFit="1" customWidth="1"/>
    <col min="12569" max="12800" width="9.33203125" style="262"/>
    <col min="12801" max="12801" width="10.33203125" style="262" customWidth="1"/>
    <col min="12802" max="12802" width="33.44140625" style="262" customWidth="1"/>
    <col min="12803" max="12803" width="15.33203125" style="262" customWidth="1"/>
    <col min="12804" max="12804" width="6.6640625" style="262" customWidth="1"/>
    <col min="12805" max="12805" width="13.6640625" style="262" customWidth="1"/>
    <col min="12806" max="12806" width="10" style="262" customWidth="1"/>
    <col min="12807" max="12807" width="13" style="262" customWidth="1"/>
    <col min="12808" max="12808" width="21.44140625" style="262" customWidth="1"/>
    <col min="12809" max="12809" width="29.33203125" style="262" bestFit="1" customWidth="1"/>
    <col min="12810" max="12810" width="22.6640625" style="262" customWidth="1"/>
    <col min="12811" max="12811" width="15.5546875" style="262" customWidth="1"/>
    <col min="12812" max="12812" width="2" style="262" customWidth="1"/>
    <col min="12813" max="12813" width="7.33203125" style="262" customWidth="1"/>
    <col min="12814" max="12814" width="1.5546875" style="262" customWidth="1"/>
    <col min="12815" max="12815" width="1" style="262" customWidth="1"/>
    <col min="12816" max="12816" width="16.44140625" style="262" customWidth="1"/>
    <col min="12817" max="12817" width="1.44140625" style="262" customWidth="1"/>
    <col min="12818" max="12818" width="2.44140625" style="262" customWidth="1"/>
    <col min="12819" max="12819" width="13" style="262" customWidth="1"/>
    <col min="12820" max="12820" width="3.33203125" style="262" customWidth="1"/>
    <col min="12821" max="12821" width="21.44140625" style="262" customWidth="1"/>
    <col min="12822" max="12822" width="9.33203125" style="262"/>
    <col min="12823" max="12823" width="10" style="262" bestFit="1" customWidth="1"/>
    <col min="12824" max="12824" width="9.6640625" style="262" bestFit="1" customWidth="1"/>
    <col min="12825" max="13056" width="9.33203125" style="262"/>
    <col min="13057" max="13057" width="10.33203125" style="262" customWidth="1"/>
    <col min="13058" max="13058" width="33.44140625" style="262" customWidth="1"/>
    <col min="13059" max="13059" width="15.33203125" style="262" customWidth="1"/>
    <col min="13060" max="13060" width="6.6640625" style="262" customWidth="1"/>
    <col min="13061" max="13061" width="13.6640625" style="262" customWidth="1"/>
    <col min="13062" max="13062" width="10" style="262" customWidth="1"/>
    <col min="13063" max="13063" width="13" style="262" customWidth="1"/>
    <col min="13064" max="13064" width="21.44140625" style="262" customWidth="1"/>
    <col min="13065" max="13065" width="29.33203125" style="262" bestFit="1" customWidth="1"/>
    <col min="13066" max="13066" width="22.6640625" style="262" customWidth="1"/>
    <col min="13067" max="13067" width="15.5546875" style="262" customWidth="1"/>
    <col min="13068" max="13068" width="2" style="262" customWidth="1"/>
    <col min="13069" max="13069" width="7.33203125" style="262" customWidth="1"/>
    <col min="13070" max="13070" width="1.5546875" style="262" customWidth="1"/>
    <col min="13071" max="13071" width="1" style="262" customWidth="1"/>
    <col min="13072" max="13072" width="16.44140625" style="262" customWidth="1"/>
    <col min="13073" max="13073" width="1.44140625" style="262" customWidth="1"/>
    <col min="13074" max="13074" width="2.44140625" style="262" customWidth="1"/>
    <col min="13075" max="13075" width="13" style="262" customWidth="1"/>
    <col min="13076" max="13076" width="3.33203125" style="262" customWidth="1"/>
    <col min="13077" max="13077" width="21.44140625" style="262" customWidth="1"/>
    <col min="13078" max="13078" width="9.33203125" style="262"/>
    <col min="13079" max="13079" width="10" style="262" bestFit="1" customWidth="1"/>
    <col min="13080" max="13080" width="9.6640625" style="262" bestFit="1" customWidth="1"/>
    <col min="13081" max="13312" width="9.33203125" style="262"/>
    <col min="13313" max="13313" width="10.33203125" style="262" customWidth="1"/>
    <col min="13314" max="13314" width="33.44140625" style="262" customWidth="1"/>
    <col min="13315" max="13315" width="15.33203125" style="262" customWidth="1"/>
    <col min="13316" max="13316" width="6.6640625" style="262" customWidth="1"/>
    <col min="13317" max="13317" width="13.6640625" style="262" customWidth="1"/>
    <col min="13318" max="13318" width="10" style="262" customWidth="1"/>
    <col min="13319" max="13319" width="13" style="262" customWidth="1"/>
    <col min="13320" max="13320" width="21.44140625" style="262" customWidth="1"/>
    <col min="13321" max="13321" width="29.33203125" style="262" bestFit="1" customWidth="1"/>
    <col min="13322" max="13322" width="22.6640625" style="262" customWidth="1"/>
    <col min="13323" max="13323" width="15.5546875" style="262" customWidth="1"/>
    <col min="13324" max="13324" width="2" style="262" customWidth="1"/>
    <col min="13325" max="13325" width="7.33203125" style="262" customWidth="1"/>
    <col min="13326" max="13326" width="1.5546875" style="262" customWidth="1"/>
    <col min="13327" max="13327" width="1" style="262" customWidth="1"/>
    <col min="13328" max="13328" width="16.44140625" style="262" customWidth="1"/>
    <col min="13329" max="13329" width="1.44140625" style="262" customWidth="1"/>
    <col min="13330" max="13330" width="2.44140625" style="262" customWidth="1"/>
    <col min="13331" max="13331" width="13" style="262" customWidth="1"/>
    <col min="13332" max="13332" width="3.33203125" style="262" customWidth="1"/>
    <col min="13333" max="13333" width="21.44140625" style="262" customWidth="1"/>
    <col min="13334" max="13334" width="9.33203125" style="262"/>
    <col min="13335" max="13335" width="10" style="262" bestFit="1" customWidth="1"/>
    <col min="13336" max="13336" width="9.6640625" style="262" bestFit="1" customWidth="1"/>
    <col min="13337" max="13568" width="9.33203125" style="262"/>
    <col min="13569" max="13569" width="10.33203125" style="262" customWidth="1"/>
    <col min="13570" max="13570" width="33.44140625" style="262" customWidth="1"/>
    <col min="13571" max="13571" width="15.33203125" style="262" customWidth="1"/>
    <col min="13572" max="13572" width="6.6640625" style="262" customWidth="1"/>
    <col min="13573" max="13573" width="13.6640625" style="262" customWidth="1"/>
    <col min="13574" max="13574" width="10" style="262" customWidth="1"/>
    <col min="13575" max="13575" width="13" style="262" customWidth="1"/>
    <col min="13576" max="13576" width="21.44140625" style="262" customWidth="1"/>
    <col min="13577" max="13577" width="29.33203125" style="262" bestFit="1" customWidth="1"/>
    <col min="13578" max="13578" width="22.6640625" style="262" customWidth="1"/>
    <col min="13579" max="13579" width="15.5546875" style="262" customWidth="1"/>
    <col min="13580" max="13580" width="2" style="262" customWidth="1"/>
    <col min="13581" max="13581" width="7.33203125" style="262" customWidth="1"/>
    <col min="13582" max="13582" width="1.5546875" style="262" customWidth="1"/>
    <col min="13583" max="13583" width="1" style="262" customWidth="1"/>
    <col min="13584" max="13584" width="16.44140625" style="262" customWidth="1"/>
    <col min="13585" max="13585" width="1.44140625" style="262" customWidth="1"/>
    <col min="13586" max="13586" width="2.44140625" style="262" customWidth="1"/>
    <col min="13587" max="13587" width="13" style="262" customWidth="1"/>
    <col min="13588" max="13588" width="3.33203125" style="262" customWidth="1"/>
    <col min="13589" max="13589" width="21.44140625" style="262" customWidth="1"/>
    <col min="13590" max="13590" width="9.33203125" style="262"/>
    <col min="13591" max="13591" width="10" style="262" bestFit="1" customWidth="1"/>
    <col min="13592" max="13592" width="9.6640625" style="262" bestFit="1" customWidth="1"/>
    <col min="13593" max="13824" width="9.33203125" style="262"/>
    <col min="13825" max="13825" width="10.33203125" style="262" customWidth="1"/>
    <col min="13826" max="13826" width="33.44140625" style="262" customWidth="1"/>
    <col min="13827" max="13827" width="15.33203125" style="262" customWidth="1"/>
    <col min="13828" max="13828" width="6.6640625" style="262" customWidth="1"/>
    <col min="13829" max="13829" width="13.6640625" style="262" customWidth="1"/>
    <col min="13830" max="13830" width="10" style="262" customWidth="1"/>
    <col min="13831" max="13831" width="13" style="262" customWidth="1"/>
    <col min="13832" max="13832" width="21.44140625" style="262" customWidth="1"/>
    <col min="13833" max="13833" width="29.33203125" style="262" bestFit="1" customWidth="1"/>
    <col min="13834" max="13834" width="22.6640625" style="262" customWidth="1"/>
    <col min="13835" max="13835" width="15.5546875" style="262" customWidth="1"/>
    <col min="13836" max="13836" width="2" style="262" customWidth="1"/>
    <col min="13837" max="13837" width="7.33203125" style="262" customWidth="1"/>
    <col min="13838" max="13838" width="1.5546875" style="262" customWidth="1"/>
    <col min="13839" max="13839" width="1" style="262" customWidth="1"/>
    <col min="13840" max="13840" width="16.44140625" style="262" customWidth="1"/>
    <col min="13841" max="13841" width="1.44140625" style="262" customWidth="1"/>
    <col min="13842" max="13842" width="2.44140625" style="262" customWidth="1"/>
    <col min="13843" max="13843" width="13" style="262" customWidth="1"/>
    <col min="13844" max="13844" width="3.33203125" style="262" customWidth="1"/>
    <col min="13845" max="13845" width="21.44140625" style="262" customWidth="1"/>
    <col min="13846" max="13846" width="9.33203125" style="262"/>
    <col min="13847" max="13847" width="10" style="262" bestFit="1" customWidth="1"/>
    <col min="13848" max="13848" width="9.6640625" style="262" bestFit="1" customWidth="1"/>
    <col min="13849" max="14080" width="9.33203125" style="262"/>
    <col min="14081" max="14081" width="10.33203125" style="262" customWidth="1"/>
    <col min="14082" max="14082" width="33.44140625" style="262" customWidth="1"/>
    <col min="14083" max="14083" width="15.33203125" style="262" customWidth="1"/>
    <col min="14084" max="14084" width="6.6640625" style="262" customWidth="1"/>
    <col min="14085" max="14085" width="13.6640625" style="262" customWidth="1"/>
    <col min="14086" max="14086" width="10" style="262" customWidth="1"/>
    <col min="14087" max="14087" width="13" style="262" customWidth="1"/>
    <col min="14088" max="14088" width="21.44140625" style="262" customWidth="1"/>
    <col min="14089" max="14089" width="29.33203125" style="262" bestFit="1" customWidth="1"/>
    <col min="14090" max="14090" width="22.6640625" style="262" customWidth="1"/>
    <col min="14091" max="14091" width="15.5546875" style="262" customWidth="1"/>
    <col min="14092" max="14092" width="2" style="262" customWidth="1"/>
    <col min="14093" max="14093" width="7.33203125" style="262" customWidth="1"/>
    <col min="14094" max="14094" width="1.5546875" style="262" customWidth="1"/>
    <col min="14095" max="14095" width="1" style="262" customWidth="1"/>
    <col min="14096" max="14096" width="16.44140625" style="262" customWidth="1"/>
    <col min="14097" max="14097" width="1.44140625" style="262" customWidth="1"/>
    <col min="14098" max="14098" width="2.44140625" style="262" customWidth="1"/>
    <col min="14099" max="14099" width="13" style="262" customWidth="1"/>
    <col min="14100" max="14100" width="3.33203125" style="262" customWidth="1"/>
    <col min="14101" max="14101" width="21.44140625" style="262" customWidth="1"/>
    <col min="14102" max="14102" width="9.33203125" style="262"/>
    <col min="14103" max="14103" width="10" style="262" bestFit="1" customWidth="1"/>
    <col min="14104" max="14104" width="9.6640625" style="262" bestFit="1" customWidth="1"/>
    <col min="14105" max="14336" width="9.33203125" style="262"/>
    <col min="14337" max="14337" width="10.33203125" style="262" customWidth="1"/>
    <col min="14338" max="14338" width="33.44140625" style="262" customWidth="1"/>
    <col min="14339" max="14339" width="15.33203125" style="262" customWidth="1"/>
    <col min="14340" max="14340" width="6.6640625" style="262" customWidth="1"/>
    <col min="14341" max="14341" width="13.6640625" style="262" customWidth="1"/>
    <col min="14342" max="14342" width="10" style="262" customWidth="1"/>
    <col min="14343" max="14343" width="13" style="262" customWidth="1"/>
    <col min="14344" max="14344" width="21.44140625" style="262" customWidth="1"/>
    <col min="14345" max="14345" width="29.33203125" style="262" bestFit="1" customWidth="1"/>
    <col min="14346" max="14346" width="22.6640625" style="262" customWidth="1"/>
    <col min="14347" max="14347" width="15.5546875" style="262" customWidth="1"/>
    <col min="14348" max="14348" width="2" style="262" customWidth="1"/>
    <col min="14349" max="14349" width="7.33203125" style="262" customWidth="1"/>
    <col min="14350" max="14350" width="1.5546875" style="262" customWidth="1"/>
    <col min="14351" max="14351" width="1" style="262" customWidth="1"/>
    <col min="14352" max="14352" width="16.44140625" style="262" customWidth="1"/>
    <col min="14353" max="14353" width="1.44140625" style="262" customWidth="1"/>
    <col min="14354" max="14354" width="2.44140625" style="262" customWidth="1"/>
    <col min="14355" max="14355" width="13" style="262" customWidth="1"/>
    <col min="14356" max="14356" width="3.33203125" style="262" customWidth="1"/>
    <col min="14357" max="14357" width="21.44140625" style="262" customWidth="1"/>
    <col min="14358" max="14358" width="9.33203125" style="262"/>
    <col min="14359" max="14359" width="10" style="262" bestFit="1" customWidth="1"/>
    <col min="14360" max="14360" width="9.6640625" style="262" bestFit="1" customWidth="1"/>
    <col min="14361" max="14592" width="9.33203125" style="262"/>
    <col min="14593" max="14593" width="10.33203125" style="262" customWidth="1"/>
    <col min="14594" max="14594" width="33.44140625" style="262" customWidth="1"/>
    <col min="14595" max="14595" width="15.33203125" style="262" customWidth="1"/>
    <col min="14596" max="14596" width="6.6640625" style="262" customWidth="1"/>
    <col min="14597" max="14597" width="13.6640625" style="262" customWidth="1"/>
    <col min="14598" max="14598" width="10" style="262" customWidth="1"/>
    <col min="14599" max="14599" width="13" style="262" customWidth="1"/>
    <col min="14600" max="14600" width="21.44140625" style="262" customWidth="1"/>
    <col min="14601" max="14601" width="29.33203125" style="262" bestFit="1" customWidth="1"/>
    <col min="14602" max="14602" width="22.6640625" style="262" customWidth="1"/>
    <col min="14603" max="14603" width="15.5546875" style="262" customWidth="1"/>
    <col min="14604" max="14604" width="2" style="262" customWidth="1"/>
    <col min="14605" max="14605" width="7.33203125" style="262" customWidth="1"/>
    <col min="14606" max="14606" width="1.5546875" style="262" customWidth="1"/>
    <col min="14607" max="14607" width="1" style="262" customWidth="1"/>
    <col min="14608" max="14608" width="16.44140625" style="262" customWidth="1"/>
    <col min="14609" max="14609" width="1.44140625" style="262" customWidth="1"/>
    <col min="14610" max="14610" width="2.44140625" style="262" customWidth="1"/>
    <col min="14611" max="14611" width="13" style="262" customWidth="1"/>
    <col min="14612" max="14612" width="3.33203125" style="262" customWidth="1"/>
    <col min="14613" max="14613" width="21.44140625" style="262" customWidth="1"/>
    <col min="14614" max="14614" width="9.33203125" style="262"/>
    <col min="14615" max="14615" width="10" style="262" bestFit="1" customWidth="1"/>
    <col min="14616" max="14616" width="9.6640625" style="262" bestFit="1" customWidth="1"/>
    <col min="14617" max="14848" width="9.33203125" style="262"/>
    <col min="14849" max="14849" width="10.33203125" style="262" customWidth="1"/>
    <col min="14850" max="14850" width="33.44140625" style="262" customWidth="1"/>
    <col min="14851" max="14851" width="15.33203125" style="262" customWidth="1"/>
    <col min="14852" max="14852" width="6.6640625" style="262" customWidth="1"/>
    <col min="14853" max="14853" width="13.6640625" style="262" customWidth="1"/>
    <col min="14854" max="14854" width="10" style="262" customWidth="1"/>
    <col min="14855" max="14855" width="13" style="262" customWidth="1"/>
    <col min="14856" max="14856" width="21.44140625" style="262" customWidth="1"/>
    <col min="14857" max="14857" width="29.33203125" style="262" bestFit="1" customWidth="1"/>
    <col min="14858" max="14858" width="22.6640625" style="262" customWidth="1"/>
    <col min="14859" max="14859" width="15.5546875" style="262" customWidth="1"/>
    <col min="14860" max="14860" width="2" style="262" customWidth="1"/>
    <col min="14861" max="14861" width="7.33203125" style="262" customWidth="1"/>
    <col min="14862" max="14862" width="1.5546875" style="262" customWidth="1"/>
    <col min="14863" max="14863" width="1" style="262" customWidth="1"/>
    <col min="14864" max="14864" width="16.44140625" style="262" customWidth="1"/>
    <col min="14865" max="14865" width="1.44140625" style="262" customWidth="1"/>
    <col min="14866" max="14866" width="2.44140625" style="262" customWidth="1"/>
    <col min="14867" max="14867" width="13" style="262" customWidth="1"/>
    <col min="14868" max="14868" width="3.33203125" style="262" customWidth="1"/>
    <col min="14869" max="14869" width="21.44140625" style="262" customWidth="1"/>
    <col min="14870" max="14870" width="9.33203125" style="262"/>
    <col min="14871" max="14871" width="10" style="262" bestFit="1" customWidth="1"/>
    <col min="14872" max="14872" width="9.6640625" style="262" bestFit="1" customWidth="1"/>
    <col min="14873" max="15104" width="9.33203125" style="262"/>
    <col min="15105" max="15105" width="10.33203125" style="262" customWidth="1"/>
    <col min="15106" max="15106" width="33.44140625" style="262" customWidth="1"/>
    <col min="15107" max="15107" width="15.33203125" style="262" customWidth="1"/>
    <col min="15108" max="15108" width="6.6640625" style="262" customWidth="1"/>
    <col min="15109" max="15109" width="13.6640625" style="262" customWidth="1"/>
    <col min="15110" max="15110" width="10" style="262" customWidth="1"/>
    <col min="15111" max="15111" width="13" style="262" customWidth="1"/>
    <col min="15112" max="15112" width="21.44140625" style="262" customWidth="1"/>
    <col min="15113" max="15113" width="29.33203125" style="262" bestFit="1" customWidth="1"/>
    <col min="15114" max="15114" width="22.6640625" style="262" customWidth="1"/>
    <col min="15115" max="15115" width="15.5546875" style="262" customWidth="1"/>
    <col min="15116" max="15116" width="2" style="262" customWidth="1"/>
    <col min="15117" max="15117" width="7.33203125" style="262" customWidth="1"/>
    <col min="15118" max="15118" width="1.5546875" style="262" customWidth="1"/>
    <col min="15119" max="15119" width="1" style="262" customWidth="1"/>
    <col min="15120" max="15120" width="16.44140625" style="262" customWidth="1"/>
    <col min="15121" max="15121" width="1.44140625" style="262" customWidth="1"/>
    <col min="15122" max="15122" width="2.44140625" style="262" customWidth="1"/>
    <col min="15123" max="15123" width="13" style="262" customWidth="1"/>
    <col min="15124" max="15124" width="3.33203125" style="262" customWidth="1"/>
    <col min="15125" max="15125" width="21.44140625" style="262" customWidth="1"/>
    <col min="15126" max="15126" width="9.33203125" style="262"/>
    <col min="15127" max="15127" width="10" style="262" bestFit="1" customWidth="1"/>
    <col min="15128" max="15128" width="9.6640625" style="262" bestFit="1" customWidth="1"/>
    <col min="15129" max="15360" width="9.33203125" style="262"/>
    <col min="15361" max="15361" width="10.33203125" style="262" customWidth="1"/>
    <col min="15362" max="15362" width="33.44140625" style="262" customWidth="1"/>
    <col min="15363" max="15363" width="15.33203125" style="262" customWidth="1"/>
    <col min="15364" max="15364" width="6.6640625" style="262" customWidth="1"/>
    <col min="15365" max="15365" width="13.6640625" style="262" customWidth="1"/>
    <col min="15366" max="15366" width="10" style="262" customWidth="1"/>
    <col min="15367" max="15367" width="13" style="262" customWidth="1"/>
    <col min="15368" max="15368" width="21.44140625" style="262" customWidth="1"/>
    <col min="15369" max="15369" width="29.33203125" style="262" bestFit="1" customWidth="1"/>
    <col min="15370" max="15370" width="22.6640625" style="262" customWidth="1"/>
    <col min="15371" max="15371" width="15.5546875" style="262" customWidth="1"/>
    <col min="15372" max="15372" width="2" style="262" customWidth="1"/>
    <col min="15373" max="15373" width="7.33203125" style="262" customWidth="1"/>
    <col min="15374" max="15374" width="1.5546875" style="262" customWidth="1"/>
    <col min="15375" max="15375" width="1" style="262" customWidth="1"/>
    <col min="15376" max="15376" width="16.44140625" style="262" customWidth="1"/>
    <col min="15377" max="15377" width="1.44140625" style="262" customWidth="1"/>
    <col min="15378" max="15378" width="2.44140625" style="262" customWidth="1"/>
    <col min="15379" max="15379" width="13" style="262" customWidth="1"/>
    <col min="15380" max="15380" width="3.33203125" style="262" customWidth="1"/>
    <col min="15381" max="15381" width="21.44140625" style="262" customWidth="1"/>
    <col min="15382" max="15382" width="9.33203125" style="262"/>
    <col min="15383" max="15383" width="10" style="262" bestFit="1" customWidth="1"/>
    <col min="15384" max="15384" width="9.6640625" style="262" bestFit="1" customWidth="1"/>
    <col min="15385" max="15616" width="9.33203125" style="262"/>
    <col min="15617" max="15617" width="10.33203125" style="262" customWidth="1"/>
    <col min="15618" max="15618" width="33.44140625" style="262" customWidth="1"/>
    <col min="15619" max="15619" width="15.33203125" style="262" customWidth="1"/>
    <col min="15620" max="15620" width="6.6640625" style="262" customWidth="1"/>
    <col min="15621" max="15621" width="13.6640625" style="262" customWidth="1"/>
    <col min="15622" max="15622" width="10" style="262" customWidth="1"/>
    <col min="15623" max="15623" width="13" style="262" customWidth="1"/>
    <col min="15624" max="15624" width="21.44140625" style="262" customWidth="1"/>
    <col min="15625" max="15625" width="29.33203125" style="262" bestFit="1" customWidth="1"/>
    <col min="15626" max="15626" width="22.6640625" style="262" customWidth="1"/>
    <col min="15627" max="15627" width="15.5546875" style="262" customWidth="1"/>
    <col min="15628" max="15628" width="2" style="262" customWidth="1"/>
    <col min="15629" max="15629" width="7.33203125" style="262" customWidth="1"/>
    <col min="15630" max="15630" width="1.5546875" style="262" customWidth="1"/>
    <col min="15631" max="15631" width="1" style="262" customWidth="1"/>
    <col min="15632" max="15632" width="16.44140625" style="262" customWidth="1"/>
    <col min="15633" max="15633" width="1.44140625" style="262" customWidth="1"/>
    <col min="15634" max="15634" width="2.44140625" style="262" customWidth="1"/>
    <col min="15635" max="15635" width="13" style="262" customWidth="1"/>
    <col min="15636" max="15636" width="3.33203125" style="262" customWidth="1"/>
    <col min="15637" max="15637" width="21.44140625" style="262" customWidth="1"/>
    <col min="15638" max="15638" width="9.33203125" style="262"/>
    <col min="15639" max="15639" width="10" style="262" bestFit="1" customWidth="1"/>
    <col min="15640" max="15640" width="9.6640625" style="262" bestFit="1" customWidth="1"/>
    <col min="15641" max="15872" width="9.33203125" style="262"/>
    <col min="15873" max="15873" width="10.33203125" style="262" customWidth="1"/>
    <col min="15874" max="15874" width="33.44140625" style="262" customWidth="1"/>
    <col min="15875" max="15875" width="15.33203125" style="262" customWidth="1"/>
    <col min="15876" max="15876" width="6.6640625" style="262" customWidth="1"/>
    <col min="15877" max="15877" width="13.6640625" style="262" customWidth="1"/>
    <col min="15878" max="15878" width="10" style="262" customWidth="1"/>
    <col min="15879" max="15879" width="13" style="262" customWidth="1"/>
    <col min="15880" max="15880" width="21.44140625" style="262" customWidth="1"/>
    <col min="15881" max="15881" width="29.33203125" style="262" bestFit="1" customWidth="1"/>
    <col min="15882" max="15882" width="22.6640625" style="262" customWidth="1"/>
    <col min="15883" max="15883" width="15.5546875" style="262" customWidth="1"/>
    <col min="15884" max="15884" width="2" style="262" customWidth="1"/>
    <col min="15885" max="15885" width="7.33203125" style="262" customWidth="1"/>
    <col min="15886" max="15886" width="1.5546875" style="262" customWidth="1"/>
    <col min="15887" max="15887" width="1" style="262" customWidth="1"/>
    <col min="15888" max="15888" width="16.44140625" style="262" customWidth="1"/>
    <col min="15889" max="15889" width="1.44140625" style="262" customWidth="1"/>
    <col min="15890" max="15890" width="2.44140625" style="262" customWidth="1"/>
    <col min="15891" max="15891" width="13" style="262" customWidth="1"/>
    <col min="15892" max="15892" width="3.33203125" style="262" customWidth="1"/>
    <col min="15893" max="15893" width="21.44140625" style="262" customWidth="1"/>
    <col min="15894" max="15894" width="9.33203125" style="262"/>
    <col min="15895" max="15895" width="10" style="262" bestFit="1" customWidth="1"/>
    <col min="15896" max="15896" width="9.6640625" style="262" bestFit="1" customWidth="1"/>
    <col min="15897" max="16128" width="9.33203125" style="262"/>
    <col min="16129" max="16129" width="10.33203125" style="262" customWidth="1"/>
    <col min="16130" max="16130" width="33.44140625" style="262" customWidth="1"/>
    <col min="16131" max="16131" width="15.33203125" style="262" customWidth="1"/>
    <col min="16132" max="16132" width="6.6640625" style="262" customWidth="1"/>
    <col min="16133" max="16133" width="13.6640625" style="262" customWidth="1"/>
    <col min="16134" max="16134" width="10" style="262" customWidth="1"/>
    <col min="16135" max="16135" width="13" style="262" customWidth="1"/>
    <col min="16136" max="16136" width="21.44140625" style="262" customWidth="1"/>
    <col min="16137" max="16137" width="29.33203125" style="262" bestFit="1" customWidth="1"/>
    <col min="16138" max="16138" width="22.6640625" style="262" customWidth="1"/>
    <col min="16139" max="16139" width="15.5546875" style="262" customWidth="1"/>
    <col min="16140" max="16140" width="2" style="262" customWidth="1"/>
    <col min="16141" max="16141" width="7.33203125" style="262" customWidth="1"/>
    <col min="16142" max="16142" width="1.5546875" style="262" customWidth="1"/>
    <col min="16143" max="16143" width="1" style="262" customWidth="1"/>
    <col min="16144" max="16144" width="16.44140625" style="262" customWidth="1"/>
    <col min="16145" max="16145" width="1.44140625" style="262" customWidth="1"/>
    <col min="16146" max="16146" width="2.44140625" style="262" customWidth="1"/>
    <col min="16147" max="16147" width="13" style="262" customWidth="1"/>
    <col min="16148" max="16148" width="3.33203125" style="262" customWidth="1"/>
    <col min="16149" max="16149" width="21.44140625" style="262" customWidth="1"/>
    <col min="16150" max="16150" width="9.33203125" style="262"/>
    <col min="16151" max="16151" width="10" style="262" bestFit="1" customWidth="1"/>
    <col min="16152" max="16152" width="9.6640625" style="262" bestFit="1" customWidth="1"/>
    <col min="16153" max="16384" width="9.33203125" style="262"/>
  </cols>
  <sheetData>
    <row r="1" spans="1:24" x14ac:dyDescent="0.3">
      <c r="A1" s="422" t="s">
        <v>143</v>
      </c>
      <c r="B1" s="422"/>
      <c r="C1" s="422"/>
      <c r="D1" s="422"/>
      <c r="E1" s="422"/>
      <c r="F1" s="422"/>
      <c r="G1" s="422"/>
      <c r="H1" s="422"/>
      <c r="I1" s="267"/>
      <c r="J1" s="267"/>
      <c r="K1" s="268"/>
      <c r="L1" s="267"/>
      <c r="M1" s="267"/>
      <c r="N1" s="267"/>
      <c r="O1" s="267"/>
      <c r="P1" s="269"/>
      <c r="Q1" s="267"/>
      <c r="R1" s="267"/>
      <c r="S1" s="267"/>
      <c r="T1" s="267"/>
      <c r="U1" s="267"/>
      <c r="X1" s="265"/>
    </row>
    <row r="2" spans="1:24" ht="15.75" customHeight="1" x14ac:dyDescent="0.3">
      <c r="A2" s="422" t="s">
        <v>421</v>
      </c>
      <c r="B2" s="422"/>
      <c r="C2" s="422"/>
      <c r="D2" s="422"/>
      <c r="E2" s="422"/>
      <c r="F2" s="422"/>
      <c r="G2" s="422"/>
      <c r="H2" s="422"/>
      <c r="K2" s="262"/>
      <c r="P2" s="262"/>
      <c r="Q2" s="262"/>
      <c r="U2" s="262"/>
    </row>
    <row r="3" spans="1:24" ht="15.75" customHeight="1" x14ac:dyDescent="0.3">
      <c r="A3" s="422" t="s">
        <v>422</v>
      </c>
      <c r="B3" s="422"/>
      <c r="C3" s="422"/>
      <c r="D3" s="422"/>
      <c r="E3" s="422"/>
      <c r="F3" s="422"/>
      <c r="G3" s="422"/>
      <c r="H3" s="422"/>
      <c r="I3" s="267"/>
      <c r="J3" s="267"/>
      <c r="K3" s="268"/>
      <c r="L3" s="267"/>
      <c r="M3" s="267"/>
      <c r="N3" s="267"/>
      <c r="O3" s="267"/>
      <c r="P3" s="269"/>
      <c r="Q3" s="269"/>
      <c r="R3" s="267"/>
      <c r="S3" s="267"/>
      <c r="T3" s="267"/>
      <c r="U3" s="270"/>
    </row>
    <row r="4" spans="1:24" x14ac:dyDescent="0.3">
      <c r="A4" s="422" t="s">
        <v>423</v>
      </c>
      <c r="B4" s="422"/>
      <c r="C4" s="422"/>
      <c r="D4" s="422"/>
      <c r="E4" s="422"/>
      <c r="F4" s="422"/>
      <c r="G4" s="422"/>
      <c r="H4" s="422"/>
      <c r="I4" s="267"/>
      <c r="J4" s="267"/>
      <c r="K4" s="268"/>
      <c r="L4" s="267"/>
      <c r="M4" s="267"/>
      <c r="N4" s="267"/>
      <c r="O4" s="267"/>
      <c r="P4" s="269"/>
      <c r="Q4" s="269"/>
      <c r="R4" s="267"/>
      <c r="S4" s="267"/>
      <c r="T4" s="267"/>
      <c r="U4" s="267"/>
    </row>
    <row r="5" spans="1:24" ht="39" customHeight="1" x14ac:dyDescent="0.3">
      <c r="A5" s="423" t="s">
        <v>424</v>
      </c>
      <c r="B5" s="423"/>
      <c r="C5" s="423"/>
      <c r="D5" s="423"/>
      <c r="E5" s="423"/>
      <c r="F5" s="423"/>
      <c r="G5" s="423"/>
      <c r="H5" s="423"/>
      <c r="I5" s="267"/>
      <c r="J5" s="268"/>
      <c r="K5" s="271"/>
      <c r="L5" s="271"/>
      <c r="M5" s="271"/>
      <c r="N5" s="271"/>
      <c r="O5" s="267"/>
      <c r="P5" s="269"/>
      <c r="Q5" s="269"/>
      <c r="R5" s="267"/>
      <c r="S5" s="267"/>
      <c r="T5" s="267"/>
      <c r="U5" s="270"/>
    </row>
    <row r="6" spans="1:24" ht="32.25" customHeight="1" x14ac:dyDescent="0.3">
      <c r="A6" s="427" t="s">
        <v>425</v>
      </c>
      <c r="B6" s="427"/>
      <c r="C6" s="427"/>
      <c r="D6" s="427"/>
      <c r="E6" s="427"/>
      <c r="F6" s="427"/>
      <c r="G6" s="427"/>
      <c r="H6" s="427"/>
      <c r="I6" s="267"/>
      <c r="J6" s="268"/>
      <c r="K6" s="271"/>
      <c r="L6" s="271"/>
      <c r="M6" s="271"/>
      <c r="N6" s="271"/>
      <c r="O6" s="267"/>
      <c r="P6" s="269"/>
      <c r="Q6" s="269"/>
      <c r="R6" s="267"/>
      <c r="S6" s="267"/>
      <c r="T6" s="267"/>
      <c r="U6" s="270"/>
    </row>
    <row r="7" spans="1:24" ht="18" customHeight="1" x14ac:dyDescent="0.3">
      <c r="A7" s="422" t="s">
        <v>426</v>
      </c>
      <c r="B7" s="422"/>
      <c r="C7" s="422"/>
      <c r="D7" s="422"/>
      <c r="E7" s="422"/>
      <c r="F7" s="422"/>
      <c r="G7" s="422"/>
      <c r="H7" s="422"/>
      <c r="I7" s="272"/>
      <c r="J7" s="267"/>
      <c r="K7" s="268"/>
      <c r="L7" s="267"/>
      <c r="M7" s="267"/>
      <c r="N7" s="267"/>
      <c r="O7" s="267"/>
      <c r="P7" s="269"/>
      <c r="Q7" s="269"/>
      <c r="R7" s="267"/>
      <c r="S7" s="267"/>
      <c r="T7" s="267"/>
      <c r="U7" s="267"/>
    </row>
    <row r="8" spans="1:24" ht="16.5" customHeight="1" x14ac:dyDescent="0.3">
      <c r="A8" s="422" t="s">
        <v>427</v>
      </c>
      <c r="B8" s="422"/>
      <c r="C8" s="422"/>
      <c r="D8" s="422"/>
      <c r="E8" s="422"/>
      <c r="F8" s="422"/>
      <c r="G8" s="422"/>
      <c r="H8" s="422"/>
      <c r="I8" s="267"/>
      <c r="J8" s="267"/>
      <c r="K8" s="268"/>
      <c r="L8" s="267"/>
      <c r="M8" s="267"/>
      <c r="N8" s="267"/>
      <c r="O8" s="267"/>
      <c r="P8" s="269"/>
      <c r="Q8" s="269"/>
      <c r="R8" s="267"/>
      <c r="S8" s="267"/>
      <c r="T8" s="267"/>
      <c r="U8" s="267"/>
    </row>
    <row r="9" spans="1:24" x14ac:dyDescent="0.3">
      <c r="A9" s="428" t="s">
        <v>428</v>
      </c>
      <c r="B9" s="428"/>
      <c r="C9" s="428"/>
      <c r="D9" s="428"/>
      <c r="E9" s="428"/>
      <c r="F9" s="428"/>
      <c r="G9" s="428"/>
      <c r="H9" s="428"/>
      <c r="I9" s="267"/>
      <c r="J9" s="267"/>
      <c r="K9" s="268"/>
      <c r="L9" s="267"/>
      <c r="M9" s="267"/>
      <c r="N9" s="267"/>
      <c r="O9" s="267"/>
      <c r="P9" s="269"/>
      <c r="Q9" s="269"/>
      <c r="R9" s="267"/>
      <c r="S9" s="267"/>
      <c r="T9" s="267"/>
      <c r="U9" s="267"/>
    </row>
    <row r="10" spans="1:24" ht="17.25" customHeight="1" x14ac:dyDescent="0.3">
      <c r="A10" s="428"/>
      <c r="B10" s="428"/>
      <c r="C10" s="428"/>
      <c r="D10" s="428"/>
      <c r="E10" s="428"/>
      <c r="F10" s="428"/>
      <c r="G10" s="428"/>
      <c r="H10" s="428"/>
      <c r="I10" s="267"/>
      <c r="J10" s="267"/>
      <c r="K10" s="268"/>
      <c r="L10" s="267"/>
      <c r="M10" s="267"/>
      <c r="N10" s="267"/>
      <c r="O10" s="267"/>
      <c r="P10" s="269"/>
      <c r="Q10" s="269"/>
      <c r="R10" s="267"/>
      <c r="S10" s="267"/>
      <c r="T10" s="267"/>
      <c r="U10" s="267"/>
    </row>
    <row r="11" spans="1:24" ht="45" customHeight="1" x14ac:dyDescent="0.3">
      <c r="A11" s="427" t="s">
        <v>429</v>
      </c>
      <c r="B11" s="427"/>
      <c r="C11" s="427"/>
      <c r="D11" s="427"/>
      <c r="E11" s="427"/>
      <c r="F11" s="427"/>
      <c r="G11" s="427"/>
      <c r="H11" s="427"/>
      <c r="I11" s="267"/>
      <c r="J11" s="267"/>
      <c r="K11" s="268"/>
      <c r="L11" s="267"/>
      <c r="M11" s="267"/>
      <c r="N11" s="267"/>
      <c r="O11" s="267"/>
      <c r="P11" s="269"/>
      <c r="Q11" s="269"/>
      <c r="R11" s="267"/>
      <c r="S11" s="267"/>
      <c r="T11" s="267"/>
      <c r="U11" s="267"/>
    </row>
    <row r="12" spans="1:24" ht="60" customHeight="1" x14ac:dyDescent="0.3">
      <c r="A12" s="424" t="s">
        <v>430</v>
      </c>
      <c r="B12" s="424"/>
      <c r="C12" s="424"/>
      <c r="D12" s="424"/>
      <c r="E12" s="424"/>
      <c r="F12" s="424"/>
      <c r="G12" s="424"/>
      <c r="H12" s="424"/>
      <c r="I12" s="273"/>
      <c r="J12" s="267"/>
      <c r="K12" s="268"/>
      <c r="L12" s="267"/>
      <c r="M12" s="267"/>
      <c r="N12" s="267"/>
      <c r="O12" s="267"/>
      <c r="P12" s="269"/>
      <c r="Q12" s="269"/>
      <c r="R12" s="267"/>
      <c r="S12" s="267"/>
      <c r="T12" s="267"/>
      <c r="U12" s="267"/>
    </row>
    <row r="13" spans="1:24" ht="60" customHeight="1" x14ac:dyDescent="0.3">
      <c r="A13" s="424" t="s">
        <v>431</v>
      </c>
      <c r="B13" s="424"/>
      <c r="C13" s="424"/>
      <c r="D13" s="424"/>
      <c r="E13" s="424"/>
      <c r="F13" s="424"/>
      <c r="G13" s="424"/>
      <c r="H13" s="424"/>
      <c r="I13" s="273"/>
      <c r="J13" s="267"/>
      <c r="K13" s="268"/>
      <c r="L13" s="267"/>
      <c r="M13" s="267"/>
      <c r="N13" s="267"/>
      <c r="O13" s="267"/>
      <c r="P13" s="269"/>
      <c r="Q13" s="269"/>
      <c r="R13" s="267"/>
      <c r="S13" s="267"/>
      <c r="T13" s="267"/>
      <c r="U13" s="267"/>
    </row>
    <row r="14" spans="1:24" ht="29.25" customHeight="1" x14ac:dyDescent="0.3">
      <c r="A14" s="424" t="s">
        <v>432</v>
      </c>
      <c r="B14" s="424"/>
      <c r="C14" s="424"/>
      <c r="D14" s="424"/>
      <c r="E14" s="424"/>
      <c r="F14" s="424"/>
      <c r="G14" s="424"/>
      <c r="H14" s="424"/>
      <c r="I14" s="267"/>
      <c r="J14" s="267"/>
      <c r="K14" s="268"/>
      <c r="L14" s="267"/>
      <c r="M14" s="267"/>
      <c r="N14" s="267"/>
      <c r="O14" s="267"/>
      <c r="P14" s="269"/>
      <c r="Q14" s="269"/>
      <c r="R14" s="267"/>
      <c r="S14" s="267"/>
      <c r="T14" s="267"/>
      <c r="U14" s="267"/>
    </row>
    <row r="15" spans="1:24" x14ac:dyDescent="0.3">
      <c r="A15" s="425" t="s">
        <v>433</v>
      </c>
      <c r="B15" s="425"/>
      <c r="C15" s="425"/>
      <c r="D15" s="425"/>
      <c r="E15" s="425"/>
      <c r="F15" s="425"/>
      <c r="G15" s="425"/>
      <c r="H15" s="425"/>
      <c r="I15" s="267"/>
      <c r="J15" s="267"/>
      <c r="K15" s="267"/>
      <c r="L15" s="267"/>
      <c r="M15" s="267"/>
      <c r="N15" s="267"/>
      <c r="O15" s="267"/>
      <c r="P15" s="269"/>
      <c r="Q15" s="269"/>
      <c r="R15" s="267"/>
      <c r="S15" s="267"/>
      <c r="T15" s="267"/>
      <c r="U15" s="267"/>
    </row>
    <row r="16" spans="1:24" ht="15.75" customHeight="1" x14ac:dyDescent="0.3">
      <c r="A16" s="426"/>
      <c r="B16" s="426"/>
      <c r="C16" s="426"/>
      <c r="D16" s="426"/>
      <c r="E16" s="426"/>
      <c r="F16" s="426"/>
      <c r="G16" s="426"/>
      <c r="H16" s="426"/>
      <c r="J16" s="263"/>
      <c r="K16" s="262"/>
      <c r="O16" s="264"/>
      <c r="Q16" s="262"/>
      <c r="U16" s="262"/>
    </row>
    <row r="17" spans="1:21" ht="15.75" customHeight="1" x14ac:dyDescent="0.3">
      <c r="A17" s="274"/>
      <c r="U17" s="262"/>
    </row>
    <row r="18" spans="1:21" ht="15.75" customHeight="1" x14ac:dyDescent="0.3">
      <c r="A18" s="274"/>
      <c r="U18" s="262"/>
    </row>
    <row r="19" spans="1:21" ht="15.75" customHeight="1" x14ac:dyDescent="0.3">
      <c r="A19" s="274"/>
      <c r="U19" s="262"/>
    </row>
    <row r="20" spans="1:21" ht="15.75" customHeight="1" x14ac:dyDescent="0.3">
      <c r="A20" s="274"/>
      <c r="B20" s="275"/>
      <c r="C20" s="275"/>
      <c r="D20" s="275"/>
      <c r="E20" s="275"/>
      <c r="F20" s="275"/>
      <c r="G20" s="275"/>
      <c r="H20" s="275"/>
      <c r="I20" s="275"/>
      <c r="J20" s="275"/>
      <c r="K20" s="275"/>
      <c r="L20" s="275"/>
      <c r="M20" s="275"/>
      <c r="N20" s="275"/>
      <c r="O20" s="275"/>
      <c r="P20" s="276"/>
      <c r="Q20" s="276"/>
      <c r="R20" s="275"/>
      <c r="S20" s="275"/>
      <c r="T20" s="275"/>
      <c r="U20" s="275"/>
    </row>
    <row r="21" spans="1:21" ht="15.75" customHeight="1" x14ac:dyDescent="0.3">
      <c r="A21" s="274"/>
      <c r="U21" s="262"/>
    </row>
    <row r="22" spans="1:21" ht="15.75" customHeight="1" x14ac:dyDescent="0.3">
      <c r="A22" s="274"/>
    </row>
    <row r="23" spans="1:21" ht="15.75" customHeight="1" x14ac:dyDescent="0.3">
      <c r="A23" s="274"/>
    </row>
    <row r="24" spans="1:21" ht="15.75" customHeight="1" x14ac:dyDescent="0.3">
      <c r="A24" s="274"/>
    </row>
    <row r="25" spans="1:21" ht="15.75" customHeight="1" x14ac:dyDescent="0.3">
      <c r="A25" s="274"/>
    </row>
    <row r="26" spans="1:21" ht="15.75" customHeight="1" x14ac:dyDescent="0.3">
      <c r="A26" s="274"/>
    </row>
    <row r="27" spans="1:21" ht="15.75" customHeight="1" x14ac:dyDescent="0.3">
      <c r="A27" s="274"/>
    </row>
    <row r="28" spans="1:21" ht="15.75" customHeight="1" x14ac:dyDescent="0.3">
      <c r="A28" s="274"/>
    </row>
    <row r="29" spans="1:21" ht="15.75" customHeight="1" x14ac:dyDescent="0.3">
      <c r="A29" s="274"/>
    </row>
    <row r="30" spans="1:21" x14ac:dyDescent="0.3">
      <c r="A30" s="274"/>
    </row>
    <row r="31" spans="1:21" x14ac:dyDescent="0.3">
      <c r="A31" s="274"/>
    </row>
    <row r="32" spans="1:21" x14ac:dyDescent="0.3">
      <c r="A32" s="274"/>
    </row>
    <row r="33" spans="1:1" x14ac:dyDescent="0.3">
      <c r="A33" s="274"/>
    </row>
    <row r="34" spans="1:1" x14ac:dyDescent="0.3">
      <c r="A34" s="274"/>
    </row>
    <row r="35" spans="1:1" x14ac:dyDescent="0.3">
      <c r="A35" s="274"/>
    </row>
    <row r="36" spans="1:1" x14ac:dyDescent="0.3">
      <c r="A36" s="274"/>
    </row>
    <row r="37" spans="1:1" x14ac:dyDescent="0.3">
      <c r="A37" s="274"/>
    </row>
    <row r="38" spans="1:1" x14ac:dyDescent="0.3">
      <c r="A38" s="274"/>
    </row>
    <row r="39" spans="1:1" x14ac:dyDescent="0.3">
      <c r="A39" s="274"/>
    </row>
    <row r="40" spans="1:1" x14ac:dyDescent="0.3">
      <c r="A40" s="274"/>
    </row>
    <row r="41" spans="1:1" x14ac:dyDescent="0.3">
      <c r="A41" s="274"/>
    </row>
    <row r="42" spans="1:1" x14ac:dyDescent="0.3">
      <c r="A42" s="274"/>
    </row>
    <row r="43" spans="1:1" x14ac:dyDescent="0.3">
      <c r="A43" s="274"/>
    </row>
    <row r="44" spans="1:1" x14ac:dyDescent="0.3">
      <c r="A44" s="274"/>
    </row>
    <row r="45" spans="1:1" x14ac:dyDescent="0.3">
      <c r="A45" s="274"/>
    </row>
    <row r="46" spans="1:1" x14ac:dyDescent="0.3">
      <c r="A46" s="274"/>
    </row>
    <row r="47" spans="1:1" x14ac:dyDescent="0.3">
      <c r="A47" s="274"/>
    </row>
    <row r="48" spans="1:1" x14ac:dyDescent="0.3">
      <c r="A48" s="274"/>
    </row>
    <row r="49" spans="1:1" x14ac:dyDescent="0.3">
      <c r="A49" s="274"/>
    </row>
    <row r="50" spans="1:1" x14ac:dyDescent="0.3">
      <c r="A50" s="274"/>
    </row>
    <row r="51" spans="1:1" x14ac:dyDescent="0.3">
      <c r="A51" s="274"/>
    </row>
    <row r="52" spans="1:1" x14ac:dyDescent="0.3">
      <c r="A52" s="274"/>
    </row>
    <row r="53" spans="1:1" x14ac:dyDescent="0.3">
      <c r="A53" s="274"/>
    </row>
    <row r="54" spans="1:1" x14ac:dyDescent="0.3">
      <c r="A54" s="274"/>
    </row>
    <row r="55" spans="1:1" x14ac:dyDescent="0.3">
      <c r="A55" s="274"/>
    </row>
    <row r="56" spans="1:1" x14ac:dyDescent="0.3">
      <c r="A56" s="274"/>
    </row>
    <row r="57" spans="1:1" x14ac:dyDescent="0.3">
      <c r="A57" s="274"/>
    </row>
    <row r="58" spans="1:1" x14ac:dyDescent="0.3">
      <c r="A58" s="274"/>
    </row>
    <row r="59" spans="1:1" x14ac:dyDescent="0.3">
      <c r="A59" s="274"/>
    </row>
    <row r="60" spans="1:1" x14ac:dyDescent="0.3">
      <c r="A60" s="274"/>
    </row>
    <row r="61" spans="1:1" x14ac:dyDescent="0.3">
      <c r="A61" s="274"/>
    </row>
    <row r="62" spans="1:1" x14ac:dyDescent="0.3">
      <c r="A62" s="274"/>
    </row>
    <row r="63" spans="1:1" x14ac:dyDescent="0.3">
      <c r="A63" s="274"/>
    </row>
    <row r="64" spans="1:1" x14ac:dyDescent="0.3">
      <c r="A64" s="274"/>
    </row>
    <row r="65" spans="1:1" x14ac:dyDescent="0.3">
      <c r="A65" s="274"/>
    </row>
    <row r="66" spans="1:1" x14ac:dyDescent="0.3">
      <c r="A66" s="274"/>
    </row>
    <row r="67" spans="1:1" x14ac:dyDescent="0.3">
      <c r="A67" s="274"/>
    </row>
    <row r="68" spans="1:1" x14ac:dyDescent="0.3">
      <c r="A68" s="274"/>
    </row>
    <row r="69" spans="1:1" x14ac:dyDescent="0.3">
      <c r="A69" s="274"/>
    </row>
    <row r="70" spans="1:1" x14ac:dyDescent="0.3">
      <c r="A70" s="274"/>
    </row>
    <row r="71" spans="1:1" x14ac:dyDescent="0.3">
      <c r="A71" s="274"/>
    </row>
    <row r="72" spans="1:1" x14ac:dyDescent="0.3">
      <c r="A72" s="274"/>
    </row>
    <row r="73" spans="1:1" x14ac:dyDescent="0.3">
      <c r="A73" s="274"/>
    </row>
    <row r="74" spans="1:1" x14ac:dyDescent="0.3">
      <c r="A74" s="274"/>
    </row>
    <row r="75" spans="1:1" x14ac:dyDescent="0.3">
      <c r="A75" s="274"/>
    </row>
    <row r="76" spans="1:1" x14ac:dyDescent="0.3">
      <c r="A76" s="274"/>
    </row>
  </sheetData>
  <mergeCells count="15">
    <mergeCell ref="A13:H13"/>
    <mergeCell ref="A14:H14"/>
    <mergeCell ref="A15:H15"/>
    <mergeCell ref="A16:H16"/>
    <mergeCell ref="A6:H6"/>
    <mergeCell ref="A7:H7"/>
    <mergeCell ref="A8:H8"/>
    <mergeCell ref="A9:H10"/>
    <mergeCell ref="A11:H11"/>
    <mergeCell ref="A12:H12"/>
    <mergeCell ref="A1:H1"/>
    <mergeCell ref="A2:H2"/>
    <mergeCell ref="A3:H3"/>
    <mergeCell ref="A4:H4"/>
    <mergeCell ref="A5:H5"/>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15" max="7"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'3401'!B2</f>
        <v>50</v>
      </c>
      <c r="W2" s="429" t="s">
        <v>4</v>
      </c>
      <c r="X2" s="430"/>
      <c r="Y2" s="431"/>
      <c r="Z2" s="431"/>
      <c r="AA2" s="431"/>
      <c r="AB2" s="431"/>
      <c r="AC2" s="431"/>
      <c r="AD2" s="9"/>
    </row>
    <row r="3" spans="1:30" ht="20.399999999999999" x14ac:dyDescent="0.35">
      <c r="B3" s="10" t="str">
        <f>"Revenue Estimate Worksheet for "&amp;B124</f>
        <v>Revenue Estimate Worksheet for Quantum High School</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'3401'!G7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40" t="s">
        <v>26</v>
      </c>
      <c r="W10" s="440"/>
      <c r="X10" s="441">
        <f>IF('3401'!K$84=1,'3401'!G10,0)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1" t="s">
        <v>28</v>
      </c>
      <c r="W11" s="451"/>
      <c r="X11" s="441">
        <f>IF('3401'!K$84=1,'3401'!G11,0)</f>
        <v>0</v>
      </c>
      <c r="Y11" s="441"/>
      <c r="Z11" s="452">
        <v>1</v>
      </c>
      <c r="AA11" s="452"/>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1" t="s">
        <v>31</v>
      </c>
      <c r="W12" s="451"/>
      <c r="X12" s="441">
        <f>IF('3401'!K$84=1,'3401'!G12,0)</f>
        <v>0</v>
      </c>
      <c r="Y12" s="441"/>
      <c r="Z12" s="452">
        <v>1</v>
      </c>
      <c r="AA12" s="452"/>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1" t="s">
        <v>33</v>
      </c>
      <c r="W13" s="451"/>
      <c r="X13" s="441">
        <f>IF('3401'!K$84=1,'3401'!G13,0)</f>
        <v>0</v>
      </c>
      <c r="Y13" s="441"/>
      <c r="Z13" s="452">
        <v>1</v>
      </c>
      <c r="AA13" s="452"/>
      <c r="AB13" s="55">
        <f t="shared" si="0"/>
        <v>0</v>
      </c>
      <c r="AC13" s="56">
        <f t="shared" si="1"/>
        <v>0</v>
      </c>
      <c r="AD13" s="9"/>
    </row>
    <row r="14" spans="1:30" x14ac:dyDescent="0.3">
      <c r="A14" s="1" t="s">
        <v>35</v>
      </c>
      <c r="B14" s="14" t="s">
        <v>36</v>
      </c>
      <c r="C14" s="14"/>
      <c r="D14" s="14">
        <v>172.32</v>
      </c>
      <c r="E14" s="14">
        <v>0</v>
      </c>
      <c r="F14" s="14">
        <v>0</v>
      </c>
      <c r="G14" s="47">
        <f t="shared" si="2"/>
        <v>344.64</v>
      </c>
      <c r="H14" s="48"/>
      <c r="I14" s="57">
        <v>1.004</v>
      </c>
      <c r="J14" s="57"/>
      <c r="K14" s="50">
        <f t="shared" si="3"/>
        <v>346.01859999999999</v>
      </c>
      <c r="L14" s="323">
        <f t="shared" si="4"/>
        <v>1435524.3658387379</v>
      </c>
      <c r="N14" s="52">
        <v>5103</v>
      </c>
      <c r="O14" s="53">
        <v>103</v>
      </c>
      <c r="Q14" s="54"/>
      <c r="V14" s="451" t="s">
        <v>36</v>
      </c>
      <c r="W14" s="451"/>
      <c r="X14" s="441">
        <f>IF('3401'!K$84=1,'3401'!G14,0)</f>
        <v>0</v>
      </c>
      <c r="Y14" s="441"/>
      <c r="Z14" s="452">
        <v>1</v>
      </c>
      <c r="AA14" s="452"/>
      <c r="AB14" s="55">
        <f t="shared" si="0"/>
        <v>0</v>
      </c>
      <c r="AC14" s="56">
        <f t="shared" si="1"/>
        <v>0</v>
      </c>
      <c r="AD14" s="9"/>
    </row>
    <row r="15" spans="1:30" x14ac:dyDescent="0.3">
      <c r="A15" s="1" t="s">
        <v>37</v>
      </c>
      <c r="B15" s="14" t="s">
        <v>38</v>
      </c>
      <c r="C15" s="14"/>
      <c r="D15" s="14">
        <v>39.29</v>
      </c>
      <c r="E15" s="14">
        <v>0</v>
      </c>
      <c r="F15" s="14">
        <v>0</v>
      </c>
      <c r="G15" s="47">
        <f t="shared" si="2"/>
        <v>78.58</v>
      </c>
      <c r="H15" s="48"/>
      <c r="I15" s="57">
        <f>I14</f>
        <v>1.004</v>
      </c>
      <c r="J15" s="57"/>
      <c r="K15" s="50">
        <f t="shared" si="3"/>
        <v>78.894300000000001</v>
      </c>
      <c r="L15" s="323">
        <f t="shared" si="4"/>
        <v>327308.09839641897</v>
      </c>
      <c r="M15" s="1" t="str">
        <f>IF(ROUND(G15,2)=ROUND(SUM(G34:G36),2)," ","CHECK 2. 9-12 Lines Below")</f>
        <v xml:space="preserve"> </v>
      </c>
      <c r="N15" s="52">
        <v>5103</v>
      </c>
      <c r="O15" s="58" t="s">
        <v>39</v>
      </c>
      <c r="Q15" s="54"/>
      <c r="V15" s="451" t="s">
        <v>38</v>
      </c>
      <c r="W15" s="451"/>
      <c r="X15" s="441">
        <f>IF('3401'!K$84=1,'3401'!G15,0)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IF('3401'!K$84=1,'3401'!G16,0)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IF('3401'!K$84=1,'3401'!G17,0)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IF('3401'!K$84=1,'3401'!G18,0)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IF('3401'!K$84=1,'3401'!G19,0)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IF('3401'!K$84=1,'3401'!G20,0)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IF('3401'!K$84=1,'3401'!G21,0)</f>
        <v>0</v>
      </c>
      <c r="Y21" s="441"/>
      <c r="Z21" s="452">
        <v>1</v>
      </c>
      <c r="AA21" s="452"/>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1" t="s">
        <v>53</v>
      </c>
      <c r="W22" s="451"/>
      <c r="X22" s="441">
        <f>IF('3401'!K$84=1,'3401'!G22,0)</f>
        <v>0</v>
      </c>
      <c r="Y22" s="441"/>
      <c r="Z22" s="452">
        <v>1</v>
      </c>
      <c r="AA22" s="452"/>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1" t="s">
        <v>55</v>
      </c>
      <c r="W23" s="451"/>
      <c r="X23" s="441">
        <f>IF('3401'!K$84=1,'3401'!G23,0)</f>
        <v>0</v>
      </c>
      <c r="Y23" s="441"/>
      <c r="Z23" s="452">
        <v>1</v>
      </c>
      <c r="AA23" s="452"/>
      <c r="AB23" s="55">
        <f t="shared" si="0"/>
        <v>0</v>
      </c>
      <c r="AC23" s="56">
        <f t="shared" si="1"/>
        <v>0</v>
      </c>
      <c r="AD23" s="9"/>
    </row>
    <row r="24" spans="1:30" ht="16.2" x14ac:dyDescent="0.35">
      <c r="A24" s="1" t="s">
        <v>56</v>
      </c>
      <c r="B24" s="14" t="s">
        <v>57</v>
      </c>
      <c r="C24" s="14"/>
      <c r="D24" s="14">
        <v>3.74</v>
      </c>
      <c r="E24" s="14">
        <v>0</v>
      </c>
      <c r="F24" s="14">
        <v>0</v>
      </c>
      <c r="G24" s="47">
        <f t="shared" si="2"/>
        <v>7.48</v>
      </c>
      <c r="H24" s="48"/>
      <c r="I24" s="57">
        <f>I23</f>
        <v>1.147</v>
      </c>
      <c r="J24" s="57"/>
      <c r="K24" s="50">
        <f t="shared" si="3"/>
        <v>8.5795999999999992</v>
      </c>
      <c r="L24" s="323">
        <f t="shared" si="4"/>
        <v>35594.112134867988</v>
      </c>
      <c r="N24" s="52">
        <v>5103</v>
      </c>
      <c r="O24" s="53">
        <v>130</v>
      </c>
      <c r="Q24" s="54"/>
      <c r="V24" s="451" t="s">
        <v>57</v>
      </c>
      <c r="W24" s="451"/>
      <c r="X24" s="441">
        <f>IF('3401'!K$84=1,'3401'!G24,0)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IF('3401'!K$84=1,'3401'!G25,0)</f>
        <v>0</v>
      </c>
      <c r="Y25" s="441"/>
      <c r="Z25" s="452">
        <v>1</v>
      </c>
      <c r="AA25" s="452"/>
      <c r="AB25" s="55">
        <f t="shared" si="0"/>
        <v>0</v>
      </c>
      <c r="AC25" s="56">
        <f t="shared" si="1"/>
        <v>0</v>
      </c>
      <c r="AD25" s="9"/>
    </row>
    <row r="26" spans="1:30" ht="20.25" customHeight="1" thickBot="1" x14ac:dyDescent="0.35">
      <c r="B26" s="60" t="s">
        <v>60</v>
      </c>
      <c r="C26" s="60"/>
      <c r="D26" s="61">
        <f t="shared" ref="D26:E26" si="5">SUM(D10:D25)</f>
        <v>215.35</v>
      </c>
      <c r="E26" s="61">
        <f t="shared" si="5"/>
        <v>0</v>
      </c>
      <c r="F26" s="61"/>
      <c r="G26" s="61">
        <f>SUM(G10:G25)</f>
        <v>430.7</v>
      </c>
      <c r="H26" s="62"/>
      <c r="I26" s="62"/>
      <c r="J26" s="63"/>
      <c r="K26" s="64">
        <f>SUM(K10:K25)</f>
        <v>433.49249999999995</v>
      </c>
      <c r="L26" s="321">
        <f>SUM(L10:L25)</f>
        <v>1798426.5763700248</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0</v>
      </c>
      <c r="E31" s="14">
        <v>0</v>
      </c>
      <c r="F31" s="85">
        <v>0</v>
      </c>
      <c r="G31" s="47">
        <f t="shared" si="6"/>
        <v>0</v>
      </c>
      <c r="H31" s="76"/>
      <c r="I31" s="86" t="s">
        <v>72</v>
      </c>
      <c r="J31" s="52">
        <v>251</v>
      </c>
      <c r="K31" s="78">
        <v>1173</v>
      </c>
      <c r="L31" s="323">
        <f t="shared" si="8"/>
        <v>0</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39.29</v>
      </c>
      <c r="E34" s="14">
        <v>0</v>
      </c>
      <c r="F34" s="85">
        <v>0</v>
      </c>
      <c r="G34" s="47">
        <f t="shared" si="6"/>
        <v>78.58</v>
      </c>
      <c r="H34" s="76"/>
      <c r="I34" s="86" t="s">
        <v>76</v>
      </c>
      <c r="J34" s="52">
        <v>251</v>
      </c>
      <c r="K34" s="78">
        <v>835</v>
      </c>
      <c r="L34" s="323">
        <f t="shared" si="8"/>
        <v>65614.3</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39.29</v>
      </c>
      <c r="E37" s="61">
        <f t="shared" si="10"/>
        <v>0</v>
      </c>
      <c r="F37" s="61"/>
      <c r="G37" s="61">
        <f>SUM(G28:G36)</f>
        <v>78.58</v>
      </c>
      <c r="H37" s="62"/>
      <c r="I37" s="14" t="s">
        <v>80</v>
      </c>
      <c r="J37" s="14"/>
      <c r="K37" s="14"/>
      <c r="L37" s="323">
        <f>SUM(L28:L36)</f>
        <v>65614.3</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81402.3</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1945443.1763700249</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433.49249999999995</v>
      </c>
      <c r="D49" s="116"/>
      <c r="E49" s="116"/>
      <c r="F49" s="116"/>
      <c r="G49" s="117">
        <f>K7</f>
        <v>1.0289999999999999</v>
      </c>
      <c r="H49" s="117"/>
      <c r="I49" s="118">
        <v>901.09</v>
      </c>
      <c r="J49" s="119" t="s">
        <v>95</v>
      </c>
      <c r="K49" s="120">
        <f>ROUND(C49*G49*I49,0)</f>
        <v>401944</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433.49249999999995</v>
      </c>
      <c r="D50" s="138"/>
      <c r="E50" s="139"/>
      <c r="F50" s="139"/>
      <c r="G50" s="140" t="s">
        <v>97</v>
      </c>
      <c r="H50" s="140"/>
      <c r="I50" s="140"/>
      <c r="J50" s="140"/>
      <c r="K50" s="140"/>
      <c r="L50" s="323">
        <f>IF(B2=75,0,K49+K48+K47)</f>
        <v>401944</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433.49249999999995</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2.1589999999999999E-3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430.7</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2.3540000000000002E-3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2.1589999999999999E-3</v>
      </c>
      <c r="L59" s="323">
        <f>SUM(I59*K59)</f>
        <v>9144.5805170000003</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2.1589999999999999E-3</v>
      </c>
      <c r="L67" s="323">
        <f>SUM(I67*K67)</f>
        <v>232709.89411699999</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2.3540000000000002E-3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2.1589999999999999E-3</v>
      </c>
      <c r="L70" s="323">
        <f t="shared" si="11"/>
        <v>-9084.2861240000002</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2.1589999999999999E-3</v>
      </c>
      <c r="L71" s="323">
        <f t="shared" si="11"/>
        <v>4063.5100339999999</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2.3540000000000002E-3</v>
      </c>
      <c r="L72" s="323">
        <f t="shared" si="11"/>
        <v>33477.170892000002</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178</v>
      </c>
      <c r="AA74" s="165" t="s">
        <v>129</v>
      </c>
      <c r="AB74" s="166">
        <f>+K75</f>
        <v>365</v>
      </c>
      <c r="AC74" s="56">
        <f>ROUND(AB74*Z74,0)</f>
        <v>64970</v>
      </c>
      <c r="AD74" s="9"/>
    </row>
    <row r="75" spans="1:30" ht="19.5" customHeight="1" x14ac:dyDescent="0.3">
      <c r="A75" s="1" t="s">
        <v>130</v>
      </c>
      <c r="B75" s="167" t="s">
        <v>127</v>
      </c>
      <c r="C75" s="168" t="s">
        <v>128</v>
      </c>
      <c r="D75" s="167">
        <v>178</v>
      </c>
      <c r="E75" s="167">
        <v>0</v>
      </c>
      <c r="F75" s="167">
        <v>0</v>
      </c>
      <c r="G75" s="169">
        <f>IF($B$154&lt;8,D75,E75)</f>
        <v>178</v>
      </c>
      <c r="H75" s="170"/>
      <c r="I75" s="171">
        <f>AVERAGE(G75,D75)</f>
        <v>178</v>
      </c>
      <c r="J75" s="172" t="s">
        <v>129</v>
      </c>
      <c r="K75" s="173">
        <v>365</v>
      </c>
      <c r="L75" s="323">
        <f t="shared" ref="L75:L78" si="12">SUM(I75*K75)</f>
        <v>64970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2.3540000000000002E-3</v>
      </c>
      <c r="L77" s="323">
        <v>0</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2.1589999999999999E-3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64970</v>
      </c>
      <c r="AD81" s="188"/>
    </row>
    <row r="82" spans="1:30" ht="22.5" customHeight="1" thickTop="1" thickBot="1" x14ac:dyDescent="0.35">
      <c r="B82" s="14" t="s">
        <v>139</v>
      </c>
      <c r="C82" s="14"/>
      <c r="D82" s="14"/>
      <c r="E82" s="14"/>
      <c r="F82" s="14"/>
      <c r="G82" s="14"/>
      <c r="H82" s="14"/>
      <c r="I82" s="14"/>
      <c r="J82" s="14"/>
      <c r="K82" s="14"/>
      <c r="L82" s="342">
        <f>SUM(L44:L81)</f>
        <v>2682668.0458060252</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'3401'!AC81</f>
        <v>64970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2682668.0458060252</v>
      </c>
      <c r="L86" s="323">
        <f>IF(G26=0,0,IF(G26&gt;250,-(((250/G26)*K86)*IF(M86="H",0.02,0.05)),IF(M86="H",-0.02*K86,-0.05*K86)))</f>
        <v>-77857.790974170683</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2604810.2548318543</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-1545473.9</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1059336.3548318543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211867.27096637088</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56275.611316130569</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330</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331</v>
      </c>
      <c r="C123" s="208" t="s">
        <v>198</v>
      </c>
    </row>
    <row r="124" spans="2:3" hidden="1" x14ac:dyDescent="0.3">
      <c r="B124" s="212" t="s">
        <v>332</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41808.6027314815</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330</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331</v>
      </c>
      <c r="C164" s="222" t="s">
        <v>243</v>
      </c>
      <c r="D164" s="218"/>
    </row>
    <row r="165" spans="1:4" hidden="1" x14ac:dyDescent="0.3">
      <c r="A165" s="217" t="s">
        <v>244</v>
      </c>
      <c r="B165" s="221" t="s">
        <v>332</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41808.6027314815</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3" priority="2" stopIfTrue="1" operator="lessThan">
      <formula>0</formula>
    </cfRule>
  </conditionalFormatting>
  <conditionalFormatting sqref="A141:A172">
    <cfRule type="cellIs" dxfId="3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'3413'!B2</f>
        <v>50</v>
      </c>
      <c r="W2" s="429" t="s">
        <v>4</v>
      </c>
      <c r="X2" s="430"/>
      <c r="Y2" s="431"/>
      <c r="Z2" s="431"/>
      <c r="AA2" s="431"/>
      <c r="AB2" s="431"/>
      <c r="AC2" s="431"/>
      <c r="AD2" s="9"/>
    </row>
    <row r="3" spans="1:30" ht="20.399999999999999" x14ac:dyDescent="0.35">
      <c r="B3" s="10" t="str">
        <f>"Revenue Estimate Worksheet for "&amp;B124</f>
        <v>Revenue Estimate Worksheet for Somerset Academy Boca East</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'3413'!G7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97.95</v>
      </c>
      <c r="E10" s="46">
        <v>0</v>
      </c>
      <c r="F10" s="46">
        <v>0</v>
      </c>
      <c r="G10" s="47">
        <f>IF($B$154&lt;8,D10*2,D10+E10)</f>
        <v>195.9</v>
      </c>
      <c r="H10" s="48"/>
      <c r="I10" s="49">
        <v>1.1259999999999999</v>
      </c>
      <c r="J10" s="49"/>
      <c r="K10" s="50">
        <f>ROUND(G10*I10,4)</f>
        <v>220.58340000000001</v>
      </c>
      <c r="L10" s="323">
        <f>SUM(K10*$G$7)*($K$7)</f>
        <v>915132.43912192201</v>
      </c>
      <c r="N10" s="52">
        <v>5101</v>
      </c>
      <c r="O10" s="53">
        <v>101</v>
      </c>
      <c r="Q10" s="54"/>
      <c r="V10" s="440" t="s">
        <v>26</v>
      </c>
      <c r="W10" s="440"/>
      <c r="X10" s="441">
        <f>IF('3413'!K$84=1,'3413'!G10,0)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12.5</v>
      </c>
      <c r="E11" s="14">
        <v>0</v>
      </c>
      <c r="F11" s="14">
        <v>0</v>
      </c>
      <c r="G11" s="47">
        <f t="shared" ref="G11:G25" si="2">IF($B$154&lt;8,D11*2,D11+E11)</f>
        <v>25</v>
      </c>
      <c r="H11" s="48"/>
      <c r="I11" s="57">
        <f>I10</f>
        <v>1.1259999999999999</v>
      </c>
      <c r="J11" s="57"/>
      <c r="K11" s="50">
        <f t="shared" ref="K11:K25" si="3">ROUND(G11*I11,4)</f>
        <v>28.15</v>
      </c>
      <c r="L11" s="323">
        <f t="shared" ref="L11:L25" si="4">SUM(K11*$G$7)*($K$7)</f>
        <v>116785.66093949998</v>
      </c>
      <c r="M11" s="1" t="str">
        <f>IF(ROUND(G11,2)=ROUND(SUM(G28:G30),2)," ","CHECK 2. PK-3 Lines Below")</f>
        <v xml:space="preserve"> </v>
      </c>
      <c r="N11" s="52">
        <v>5101</v>
      </c>
      <c r="O11" s="58" t="s">
        <v>29</v>
      </c>
      <c r="Q11" s="54"/>
      <c r="V11" s="451" t="s">
        <v>28</v>
      </c>
      <c r="W11" s="451"/>
      <c r="X11" s="441">
        <f>IF('3413'!K$84=1,'3413'!G11,0)</f>
        <v>0</v>
      </c>
      <c r="Y11" s="441"/>
      <c r="Z11" s="452">
        <v>1</v>
      </c>
      <c r="AA11" s="452"/>
      <c r="AB11" s="55">
        <f t="shared" si="0"/>
        <v>0</v>
      </c>
      <c r="AC11" s="56">
        <f t="shared" si="1"/>
        <v>0</v>
      </c>
      <c r="AD11" s="9"/>
    </row>
    <row r="12" spans="1:30" x14ac:dyDescent="0.3">
      <c r="A12" s="1" t="s">
        <v>30</v>
      </c>
      <c r="B12" s="14" t="s">
        <v>31</v>
      </c>
      <c r="C12" s="14"/>
      <c r="D12" s="14">
        <v>35.369999999999997</v>
      </c>
      <c r="E12" s="14">
        <v>0</v>
      </c>
      <c r="F12" s="14">
        <v>0</v>
      </c>
      <c r="G12" s="47">
        <f t="shared" si="2"/>
        <v>70.739999999999995</v>
      </c>
      <c r="H12" s="48"/>
      <c r="I12" s="57">
        <v>1</v>
      </c>
      <c r="J12" s="57"/>
      <c r="K12" s="50">
        <f t="shared" si="3"/>
        <v>70.739999999999995</v>
      </c>
      <c r="L12" s="323">
        <f t="shared" si="4"/>
        <v>293478.42468419991</v>
      </c>
      <c r="N12" s="52">
        <v>5102</v>
      </c>
      <c r="O12" s="53">
        <v>102</v>
      </c>
      <c r="Q12" s="54"/>
      <c r="V12" s="451" t="s">
        <v>31</v>
      </c>
      <c r="W12" s="451"/>
      <c r="X12" s="441">
        <f>IF('3413'!K$84=1,'3413'!G12,0)</f>
        <v>0</v>
      </c>
      <c r="Y12" s="441"/>
      <c r="Z12" s="452">
        <v>1</v>
      </c>
      <c r="AA12" s="452"/>
      <c r="AB12" s="55">
        <f t="shared" si="0"/>
        <v>0</v>
      </c>
      <c r="AC12" s="56">
        <f t="shared" si="1"/>
        <v>0</v>
      </c>
      <c r="AD12" s="9"/>
    </row>
    <row r="13" spans="1:30" x14ac:dyDescent="0.3">
      <c r="A13" s="1" t="s">
        <v>32</v>
      </c>
      <c r="B13" s="14" t="s">
        <v>33</v>
      </c>
      <c r="C13" s="14"/>
      <c r="D13" s="14">
        <v>7</v>
      </c>
      <c r="E13" s="14">
        <v>0</v>
      </c>
      <c r="F13" s="14">
        <v>0</v>
      </c>
      <c r="G13" s="47">
        <f t="shared" si="2"/>
        <v>14</v>
      </c>
      <c r="H13" s="48"/>
      <c r="I13" s="57">
        <f>I12</f>
        <v>1</v>
      </c>
      <c r="J13" s="57"/>
      <c r="K13" s="50">
        <f t="shared" si="3"/>
        <v>14</v>
      </c>
      <c r="L13" s="323">
        <f t="shared" si="4"/>
        <v>58081.678619999991</v>
      </c>
      <c r="M13" s="1" t="str">
        <f>IF(ROUND(G13,2)=ROUND(SUM(G31:G33),2)," ","CHECK 2. 4-8 Lines Below")</f>
        <v xml:space="preserve"> </v>
      </c>
      <c r="N13" s="52">
        <v>5102</v>
      </c>
      <c r="O13" s="58" t="s">
        <v>34</v>
      </c>
      <c r="Q13" s="54"/>
      <c r="V13" s="451" t="s">
        <v>33</v>
      </c>
      <c r="W13" s="451"/>
      <c r="X13" s="441">
        <f>IF('3413'!K$84=1,'3413'!G13,0)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IF('3413'!K$84=1,'3413'!G14,0)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IF('3413'!K$84=1,'3413'!G15,0)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IF('3413'!K$84=1,'3413'!G16,0)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IF('3413'!K$84=1,'3413'!G17,0)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IF('3413'!K$84=1,'3413'!G18,0)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IF('3413'!K$84=1,'3413'!G19,0)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IF('3413'!K$84=1,'3413'!G20,0)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IF('3413'!K$84=1,'3413'!G21,0)</f>
        <v>0</v>
      </c>
      <c r="Y21" s="441"/>
      <c r="Z21" s="452">
        <v>1</v>
      </c>
      <c r="AA21" s="452"/>
      <c r="AB21" s="55">
        <f t="shared" si="0"/>
        <v>0</v>
      </c>
      <c r="AC21" s="56">
        <f t="shared" si="1"/>
        <v>0</v>
      </c>
      <c r="AD21" s="9"/>
    </row>
    <row r="22" spans="1:30" ht="16.2" x14ac:dyDescent="0.35">
      <c r="A22" s="1" t="s">
        <v>52</v>
      </c>
      <c r="B22" s="14" t="s">
        <v>53</v>
      </c>
      <c r="C22" s="14"/>
      <c r="D22" s="14">
        <v>3.55</v>
      </c>
      <c r="E22" s="14">
        <v>0</v>
      </c>
      <c r="F22" s="14">
        <v>0</v>
      </c>
      <c r="G22" s="47">
        <f t="shared" si="2"/>
        <v>7.1</v>
      </c>
      <c r="H22" s="48"/>
      <c r="I22" s="57">
        <v>1.147</v>
      </c>
      <c r="J22" s="57"/>
      <c r="K22" s="50">
        <f t="shared" si="3"/>
        <v>8.1437000000000008</v>
      </c>
      <c r="L22" s="323">
        <f t="shared" si="4"/>
        <v>33785.697584121001</v>
      </c>
      <c r="N22" s="52">
        <v>5101</v>
      </c>
      <c r="O22" s="53">
        <v>130</v>
      </c>
      <c r="Q22" s="54"/>
      <c r="V22" s="451" t="s">
        <v>53</v>
      </c>
      <c r="W22" s="451"/>
      <c r="X22" s="441">
        <f>IF('3413'!K$84=1,'3413'!G22,0)</f>
        <v>0</v>
      </c>
      <c r="Y22" s="441"/>
      <c r="Z22" s="452">
        <v>1</v>
      </c>
      <c r="AA22" s="452"/>
      <c r="AB22" s="55">
        <f t="shared" si="0"/>
        <v>0</v>
      </c>
      <c r="AC22" s="56">
        <f t="shared" si="1"/>
        <v>0</v>
      </c>
      <c r="AD22" s="9"/>
    </row>
    <row r="23" spans="1:30" ht="16.2" x14ac:dyDescent="0.35">
      <c r="A23" s="1" t="s">
        <v>54</v>
      </c>
      <c r="B23" s="14" t="s">
        <v>55</v>
      </c>
      <c r="C23" s="14"/>
      <c r="D23" s="14">
        <v>2.63</v>
      </c>
      <c r="E23" s="14">
        <v>0</v>
      </c>
      <c r="F23" s="14">
        <v>0</v>
      </c>
      <c r="G23" s="47">
        <f t="shared" si="2"/>
        <v>5.26</v>
      </c>
      <c r="H23" s="48"/>
      <c r="I23" s="57">
        <f>I22</f>
        <v>1.147</v>
      </c>
      <c r="J23" s="57"/>
      <c r="K23" s="50">
        <f t="shared" si="3"/>
        <v>6.0331999999999999</v>
      </c>
      <c r="L23" s="323">
        <f t="shared" si="4"/>
        <v>25029.884532155997</v>
      </c>
      <c r="N23" s="52">
        <v>5102</v>
      </c>
      <c r="O23" s="53">
        <v>130</v>
      </c>
      <c r="Q23" s="54"/>
      <c r="V23" s="451" t="s">
        <v>55</v>
      </c>
      <c r="W23" s="451"/>
      <c r="X23" s="441">
        <f>IF('3413'!K$84=1,'3413'!G23,0)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IF('3413'!K$84=1,'3413'!G24,0)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IF('3413'!K$84=1,'3413'!G25,0)</f>
        <v>0</v>
      </c>
      <c r="Y25" s="441"/>
      <c r="Z25" s="452">
        <v>1</v>
      </c>
      <c r="AA25" s="452"/>
      <c r="AB25" s="55">
        <f t="shared" si="0"/>
        <v>0</v>
      </c>
      <c r="AC25" s="56">
        <f t="shared" si="1"/>
        <v>0</v>
      </c>
      <c r="AD25" s="9"/>
    </row>
    <row r="26" spans="1:30" ht="20.25" customHeight="1" thickBot="1" x14ac:dyDescent="0.35">
      <c r="B26" s="60" t="s">
        <v>60</v>
      </c>
      <c r="C26" s="60"/>
      <c r="D26" s="61">
        <f t="shared" ref="D26:E26" si="5">SUM(D10:D25)</f>
        <v>159</v>
      </c>
      <c r="E26" s="61">
        <f t="shared" si="5"/>
        <v>0</v>
      </c>
      <c r="F26" s="61"/>
      <c r="G26" s="61">
        <f>SUM(G10:G25)</f>
        <v>318</v>
      </c>
      <c r="H26" s="62"/>
      <c r="I26" s="62"/>
      <c r="J26" s="63"/>
      <c r="K26" s="64">
        <f>SUM(K10:K25)</f>
        <v>347.65030000000007</v>
      </c>
      <c r="L26" s="321">
        <f>SUM(L10:L25)</f>
        <v>1442293.7854818988</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12</v>
      </c>
      <c r="E28" s="14">
        <v>0</v>
      </c>
      <c r="F28" s="75">
        <v>0</v>
      </c>
      <c r="G28" s="47">
        <f t="shared" ref="G28:G36" si="6">IF($B$154&lt;8,D28*2,D28+E28)</f>
        <v>24</v>
      </c>
      <c r="H28" s="76"/>
      <c r="I28" s="77" t="s">
        <v>68</v>
      </c>
      <c r="J28" s="52">
        <v>251</v>
      </c>
      <c r="K28" s="78">
        <v>1047</v>
      </c>
      <c r="L28" s="323">
        <f>SUM(G28*K28)</f>
        <v>25128</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0.5</v>
      </c>
      <c r="E29" s="14">
        <v>0</v>
      </c>
      <c r="F29" s="85">
        <v>0</v>
      </c>
      <c r="G29" s="47">
        <f t="shared" si="6"/>
        <v>1</v>
      </c>
      <c r="H29" s="76"/>
      <c r="I29" s="52" t="s">
        <v>68</v>
      </c>
      <c r="J29" s="52">
        <v>252</v>
      </c>
      <c r="K29" s="78">
        <v>3380</v>
      </c>
      <c r="L29" s="323">
        <f t="shared" ref="L29:L36" si="8">SUM(G29*K29)</f>
        <v>3380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7</v>
      </c>
      <c r="E31" s="14">
        <v>0</v>
      </c>
      <c r="F31" s="85">
        <v>0</v>
      </c>
      <c r="G31" s="47">
        <f t="shared" si="6"/>
        <v>14</v>
      </c>
      <c r="H31" s="76"/>
      <c r="I31" s="86" t="s">
        <v>72</v>
      </c>
      <c r="J31" s="52">
        <v>251</v>
      </c>
      <c r="K31" s="78">
        <v>1173</v>
      </c>
      <c r="L31" s="323">
        <f t="shared" si="8"/>
        <v>16422</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19.5</v>
      </c>
      <c r="E37" s="61">
        <f t="shared" si="10"/>
        <v>0</v>
      </c>
      <c r="F37" s="61"/>
      <c r="G37" s="61">
        <f>SUM(G28:G36)</f>
        <v>39</v>
      </c>
      <c r="H37" s="62"/>
      <c r="I37" s="14" t="s">
        <v>80</v>
      </c>
      <c r="J37" s="14"/>
      <c r="K37" s="14"/>
      <c r="L37" s="323">
        <f>SUM(L28:L36)</f>
        <v>44930</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60102</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1547325.7854818988</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256.87710000000004</v>
      </c>
      <c r="D47" s="116"/>
      <c r="E47" s="116"/>
      <c r="F47" s="116"/>
      <c r="G47" s="117">
        <f>K7</f>
        <v>1.0289999999999999</v>
      </c>
      <c r="H47" s="117"/>
      <c r="I47" s="118">
        <v>1317.85</v>
      </c>
      <c r="J47" s="119" t="s">
        <v>95</v>
      </c>
      <c r="K47" s="120">
        <f>ROUND(C47*G47*I47,0)</f>
        <v>348343</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90.773199999999989</v>
      </c>
      <c r="D48" s="116"/>
      <c r="E48" s="116"/>
      <c r="F48" s="116"/>
      <c r="G48" s="117">
        <f>K7</f>
        <v>1.0289999999999999</v>
      </c>
      <c r="H48" s="117"/>
      <c r="I48" s="118">
        <v>898.92</v>
      </c>
      <c r="J48" s="119" t="s">
        <v>95</v>
      </c>
      <c r="K48" s="120">
        <f>ROUND(C48*G48*I48,0)</f>
        <v>83964</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347.65030000000002</v>
      </c>
      <c r="D50" s="138"/>
      <c r="E50" s="139"/>
      <c r="F50" s="139"/>
      <c r="G50" s="140" t="s">
        <v>97</v>
      </c>
      <c r="H50" s="140"/>
      <c r="I50" s="140"/>
      <c r="J50" s="140"/>
      <c r="K50" s="140"/>
      <c r="L50" s="323">
        <f>IF(B2=75,0,K49+K48+K47)</f>
        <v>432307</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347.65030000000007</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1.7309999999999999E-3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318</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1.738E-3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1.7309999999999999E-3</v>
      </c>
      <c r="L59" s="323">
        <f>SUM(I59*K59)</f>
        <v>7331.7595529999999</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1.7309999999999999E-3</v>
      </c>
      <c r="L67" s="323">
        <f>SUM(I67*K67)</f>
        <v>186577.501953</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1.738E-3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1.7309999999999999E-3</v>
      </c>
      <c r="L70" s="323">
        <f t="shared" si="11"/>
        <v>-7283.4179159999994</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1.7309999999999999E-3</v>
      </c>
      <c r="L71" s="323">
        <f t="shared" si="11"/>
        <v>3257.960106</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1.738E-3</v>
      </c>
      <c r="L72" s="323">
        <f t="shared" si="11"/>
        <v>24716.789723999998</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1.738E-3</v>
      </c>
      <c r="L77" s="323">
        <f t="shared" si="12"/>
        <v>2993.0115379999997</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1.7309999999999999E-3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2197226.3904398987</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'3413'!AC81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2197226.3904398987</v>
      </c>
      <c r="L86" s="323">
        <f>IF(G26=0,0,IF(G26&gt;250,-(((250/G26)*K86)*IF(M86="H",0.02,0.05)),IF(M86="H",-0.02*K86,-0.05*K86)))</f>
        <v>-86368.961888360805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2110857.4285515379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-1152603.54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958253.88855153788</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191650.77771030756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23492.357633634136</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333</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334</v>
      </c>
      <c r="C123" s="208" t="s">
        <v>198</v>
      </c>
    </row>
    <row r="124" spans="2:3" hidden="1" x14ac:dyDescent="0.3">
      <c r="B124" s="212" t="s">
        <v>335</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41808.602766203701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333</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334</v>
      </c>
      <c r="C164" s="222" t="s">
        <v>243</v>
      </c>
      <c r="D164" s="218"/>
    </row>
    <row r="165" spans="1:4" hidden="1" x14ac:dyDescent="0.3">
      <c r="A165" s="217" t="s">
        <v>244</v>
      </c>
      <c r="B165" s="221" t="s">
        <v>335</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41808.602766203701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1" priority="2" stopIfTrue="1" operator="lessThan">
      <formula>0</formula>
    </cfRule>
  </conditionalFormatting>
  <conditionalFormatting sqref="A141:A172">
    <cfRule type="cellIs" dxfId="3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'3421'!B2</f>
        <v>50</v>
      </c>
      <c r="W2" s="429" t="s">
        <v>4</v>
      </c>
      <c r="X2" s="430"/>
      <c r="Y2" s="431"/>
      <c r="Z2" s="431"/>
      <c r="AA2" s="431"/>
      <c r="AB2" s="431"/>
      <c r="AC2" s="431"/>
      <c r="AD2" s="9"/>
    </row>
    <row r="3" spans="1:30" ht="20.399999999999999" x14ac:dyDescent="0.35">
      <c r="B3" s="10" t="str">
        <f>"Revenue Estimate Worksheet for "&amp;B124</f>
        <v>Revenue Estimate Worksheet for Worthington High School</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'3421'!G7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40" t="s">
        <v>26</v>
      </c>
      <c r="W10" s="440"/>
      <c r="X10" s="441">
        <f>IF('3421'!K$84=1,'3421'!G10,0)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1" t="s">
        <v>28</v>
      </c>
      <c r="W11" s="451"/>
      <c r="X11" s="441">
        <f>IF('3421'!K$84=1,'3421'!G11,0)</f>
        <v>0</v>
      </c>
      <c r="Y11" s="441"/>
      <c r="Z11" s="452">
        <v>1</v>
      </c>
      <c r="AA11" s="452"/>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1" t="s">
        <v>31</v>
      </c>
      <c r="W12" s="451"/>
      <c r="X12" s="441">
        <f>IF('3421'!K$84=1,'3421'!G12,0)</f>
        <v>0</v>
      </c>
      <c r="Y12" s="441"/>
      <c r="Z12" s="452">
        <v>1</v>
      </c>
      <c r="AA12" s="452"/>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1" t="s">
        <v>33</v>
      </c>
      <c r="W13" s="451"/>
      <c r="X13" s="441">
        <f>IF('3421'!K$84=1,'3421'!G13,0)</f>
        <v>0</v>
      </c>
      <c r="Y13" s="441"/>
      <c r="Z13" s="452">
        <v>1</v>
      </c>
      <c r="AA13" s="452"/>
      <c r="AB13" s="55">
        <f t="shared" si="0"/>
        <v>0</v>
      </c>
      <c r="AC13" s="56">
        <f t="shared" si="1"/>
        <v>0</v>
      </c>
      <c r="AD13" s="9"/>
    </row>
    <row r="14" spans="1:30" x14ac:dyDescent="0.3">
      <c r="A14" s="1" t="s">
        <v>35</v>
      </c>
      <c r="B14" s="14" t="s">
        <v>36</v>
      </c>
      <c r="C14" s="14"/>
      <c r="D14" s="14">
        <v>134.28</v>
      </c>
      <c r="E14" s="14">
        <v>0</v>
      </c>
      <c r="F14" s="14">
        <v>0</v>
      </c>
      <c r="G14" s="47">
        <f t="shared" si="2"/>
        <v>268.56</v>
      </c>
      <c r="H14" s="48"/>
      <c r="I14" s="57">
        <v>1.004</v>
      </c>
      <c r="J14" s="57"/>
      <c r="K14" s="50">
        <f t="shared" si="3"/>
        <v>269.63420000000002</v>
      </c>
      <c r="L14" s="323">
        <f t="shared" si="4"/>
        <v>1118629.0678114861</v>
      </c>
      <c r="N14" s="52">
        <v>5103</v>
      </c>
      <c r="O14" s="53">
        <v>103</v>
      </c>
      <c r="Q14" s="54"/>
      <c r="V14" s="451" t="s">
        <v>36</v>
      </c>
      <c r="W14" s="451"/>
      <c r="X14" s="441">
        <f>IF('3421'!K$84=1,'3421'!G14,0)</f>
        <v>0</v>
      </c>
      <c r="Y14" s="441"/>
      <c r="Z14" s="452">
        <v>1</v>
      </c>
      <c r="AA14" s="452"/>
      <c r="AB14" s="55">
        <f t="shared" si="0"/>
        <v>0</v>
      </c>
      <c r="AC14" s="56">
        <f t="shared" si="1"/>
        <v>0</v>
      </c>
      <c r="AD14" s="9"/>
    </row>
    <row r="15" spans="1:30" x14ac:dyDescent="0.3">
      <c r="A15" s="1" t="s">
        <v>37</v>
      </c>
      <c r="B15" s="14" t="s">
        <v>38</v>
      </c>
      <c r="C15" s="14"/>
      <c r="D15" s="14">
        <v>26.42</v>
      </c>
      <c r="E15" s="14">
        <v>0</v>
      </c>
      <c r="F15" s="14">
        <v>0</v>
      </c>
      <c r="G15" s="47">
        <f t="shared" si="2"/>
        <v>52.84</v>
      </c>
      <c r="H15" s="48"/>
      <c r="I15" s="57">
        <f>I14</f>
        <v>1.004</v>
      </c>
      <c r="J15" s="57"/>
      <c r="K15" s="50">
        <f t="shared" si="3"/>
        <v>53.051400000000001</v>
      </c>
      <c r="L15" s="323">
        <f t="shared" si="4"/>
        <v>220093.88322436198</v>
      </c>
      <c r="M15" s="1" t="str">
        <f>IF(ROUND(G15,2)=ROUND(SUM(G34:G36),2)," ","CHECK 2. 9-12 Lines Below")</f>
        <v xml:space="preserve"> </v>
      </c>
      <c r="N15" s="52">
        <v>5103</v>
      </c>
      <c r="O15" s="58" t="s">
        <v>39</v>
      </c>
      <c r="Q15" s="54"/>
      <c r="V15" s="451" t="s">
        <v>38</v>
      </c>
      <c r="W15" s="451"/>
      <c r="X15" s="441">
        <f>IF('3421'!K$84=1,'3421'!G15,0)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IF('3421'!K$84=1,'3421'!G16,0)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IF('3421'!K$84=1,'3421'!G17,0)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IF('3421'!K$84=1,'3421'!G18,0)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IF('3421'!K$84=1,'3421'!G19,0)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IF('3421'!K$84=1,'3421'!G20,0)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IF('3421'!K$84=1,'3421'!G21,0)</f>
        <v>0</v>
      </c>
      <c r="Y21" s="441"/>
      <c r="Z21" s="452">
        <v>1</v>
      </c>
      <c r="AA21" s="452"/>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1" t="s">
        <v>53</v>
      </c>
      <c r="W22" s="451"/>
      <c r="X22" s="441">
        <f>IF('3421'!K$84=1,'3421'!G22,0)</f>
        <v>0</v>
      </c>
      <c r="Y22" s="441"/>
      <c r="Z22" s="452">
        <v>1</v>
      </c>
      <c r="AA22" s="452"/>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1" t="s">
        <v>55</v>
      </c>
      <c r="W23" s="451"/>
      <c r="X23" s="441">
        <f>IF('3421'!K$84=1,'3421'!G23,0)</f>
        <v>0</v>
      </c>
      <c r="Y23" s="441"/>
      <c r="Z23" s="452">
        <v>1</v>
      </c>
      <c r="AA23" s="452"/>
      <c r="AB23" s="55">
        <f t="shared" si="0"/>
        <v>0</v>
      </c>
      <c r="AC23" s="56">
        <f t="shared" si="1"/>
        <v>0</v>
      </c>
      <c r="AD23" s="9"/>
    </row>
    <row r="24" spans="1:30" ht="16.2" x14ac:dyDescent="0.35">
      <c r="A24" s="1" t="s">
        <v>56</v>
      </c>
      <c r="B24" s="14" t="s">
        <v>57</v>
      </c>
      <c r="C24" s="14"/>
      <c r="D24" s="14">
        <v>5.0999999999999996</v>
      </c>
      <c r="E24" s="14">
        <v>0</v>
      </c>
      <c r="F24" s="14">
        <v>0</v>
      </c>
      <c r="G24" s="47">
        <f t="shared" si="2"/>
        <v>10.199999999999999</v>
      </c>
      <c r="H24" s="48"/>
      <c r="I24" s="57">
        <f>I23</f>
        <v>1.147</v>
      </c>
      <c r="J24" s="57"/>
      <c r="K24" s="50">
        <f t="shared" si="3"/>
        <v>11.699400000000001</v>
      </c>
      <c r="L24" s="323">
        <f t="shared" si="4"/>
        <v>48537.199346201996</v>
      </c>
      <c r="N24" s="52">
        <v>5103</v>
      </c>
      <c r="O24" s="53">
        <v>130</v>
      </c>
      <c r="Q24" s="54"/>
      <c r="V24" s="451" t="s">
        <v>57</v>
      </c>
      <c r="W24" s="451"/>
      <c r="X24" s="441">
        <f>IF('3421'!K$84=1,'3421'!G24,0)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IF('3421'!K$84=1,'3421'!G25,0)</f>
        <v>0</v>
      </c>
      <c r="Y25" s="441"/>
      <c r="Z25" s="452">
        <v>1</v>
      </c>
      <c r="AA25" s="452"/>
      <c r="AB25" s="55">
        <f t="shared" si="0"/>
        <v>0</v>
      </c>
      <c r="AC25" s="56">
        <f t="shared" si="1"/>
        <v>0</v>
      </c>
      <c r="AD25" s="9"/>
    </row>
    <row r="26" spans="1:30" ht="20.25" customHeight="1" thickBot="1" x14ac:dyDescent="0.35">
      <c r="B26" s="60" t="s">
        <v>60</v>
      </c>
      <c r="C26" s="60"/>
      <c r="D26" s="61">
        <f t="shared" ref="D26:E26" si="5">SUM(D10:D25)</f>
        <v>165.79999999999998</v>
      </c>
      <c r="E26" s="61">
        <f t="shared" si="5"/>
        <v>0</v>
      </c>
      <c r="F26" s="61"/>
      <c r="G26" s="61">
        <f>SUM(G10:G25)</f>
        <v>331.59999999999997</v>
      </c>
      <c r="H26" s="62"/>
      <c r="I26" s="62"/>
      <c r="J26" s="63"/>
      <c r="K26" s="64">
        <f>SUM(K10:K25)</f>
        <v>334.38500000000005</v>
      </c>
      <c r="L26" s="321">
        <f>SUM(L10:L25)</f>
        <v>1387260.1503820501</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0</v>
      </c>
      <c r="E31" s="14">
        <v>0</v>
      </c>
      <c r="F31" s="85">
        <v>0</v>
      </c>
      <c r="G31" s="47">
        <f t="shared" si="6"/>
        <v>0</v>
      </c>
      <c r="H31" s="76"/>
      <c r="I31" s="86" t="s">
        <v>72</v>
      </c>
      <c r="J31" s="52">
        <v>251</v>
      </c>
      <c r="K31" s="78">
        <v>1173</v>
      </c>
      <c r="L31" s="323">
        <f t="shared" si="8"/>
        <v>0</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24.92</v>
      </c>
      <c r="E34" s="14">
        <v>0</v>
      </c>
      <c r="F34" s="85">
        <v>0</v>
      </c>
      <c r="G34" s="47">
        <f t="shared" si="6"/>
        <v>49.84</v>
      </c>
      <c r="H34" s="76"/>
      <c r="I34" s="86" t="s">
        <v>76</v>
      </c>
      <c r="J34" s="52">
        <v>251</v>
      </c>
      <c r="K34" s="78">
        <v>835</v>
      </c>
      <c r="L34" s="323">
        <f t="shared" si="8"/>
        <v>41616.400000000001</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1.5</v>
      </c>
      <c r="E35" s="14">
        <v>0</v>
      </c>
      <c r="F35" s="85">
        <v>0</v>
      </c>
      <c r="G35" s="47">
        <f t="shared" si="6"/>
        <v>3</v>
      </c>
      <c r="H35" s="76"/>
      <c r="I35" s="86" t="s">
        <v>76</v>
      </c>
      <c r="J35" s="52">
        <v>252</v>
      </c>
      <c r="K35" s="78">
        <v>3168</v>
      </c>
      <c r="L35" s="323">
        <f t="shared" si="8"/>
        <v>9504</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26.42</v>
      </c>
      <c r="E37" s="61">
        <f t="shared" si="10"/>
        <v>0</v>
      </c>
      <c r="F37" s="61"/>
      <c r="G37" s="61">
        <f>SUM(G28:G36)</f>
        <v>52.84</v>
      </c>
      <c r="H37" s="62"/>
      <c r="I37" s="14" t="s">
        <v>80</v>
      </c>
      <c r="J37" s="14"/>
      <c r="K37" s="14"/>
      <c r="L37" s="323">
        <f>SUM(L28:L36)</f>
        <v>51120.4</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62672.399999999994</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1501052.9503820499</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334.38500000000005</v>
      </c>
      <c r="D49" s="116"/>
      <c r="E49" s="116"/>
      <c r="F49" s="116"/>
      <c r="G49" s="117">
        <f>K7</f>
        <v>1.0289999999999999</v>
      </c>
      <c r="H49" s="117"/>
      <c r="I49" s="118">
        <v>901.09</v>
      </c>
      <c r="J49" s="119" t="s">
        <v>95</v>
      </c>
      <c r="K49" s="120">
        <f>ROUND(C49*G49*I49,0)</f>
        <v>310049</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334.38500000000005</v>
      </c>
      <c r="D50" s="138"/>
      <c r="E50" s="139"/>
      <c r="F50" s="139"/>
      <c r="G50" s="140" t="s">
        <v>97</v>
      </c>
      <c r="H50" s="140"/>
      <c r="I50" s="140"/>
      <c r="J50" s="140"/>
      <c r="K50" s="140"/>
      <c r="L50" s="323">
        <f>IF(B2=75,0,K49+K48+K47)</f>
        <v>310049</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334.38500000000005</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1.665E-3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331.59999999999997</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1.812E-3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1.665E-3</v>
      </c>
      <c r="L59" s="323">
        <f>SUM(I59*K59)</f>
        <v>7052.2123950000005</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1.665E-3</v>
      </c>
      <c r="L67" s="323">
        <f>SUM(I67*K67)</f>
        <v>179463.62839500001</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1.812E-3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1.665E-3</v>
      </c>
      <c r="L70" s="323">
        <f t="shared" si="11"/>
        <v>-7005.7139400000005</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1.665E-3</v>
      </c>
      <c r="L71" s="323">
        <f t="shared" si="11"/>
        <v>3133.7397900000001</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1.812E-3</v>
      </c>
      <c r="L72" s="323">
        <f t="shared" si="11"/>
        <v>25769.173176</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117</v>
      </c>
      <c r="AA74" s="165" t="s">
        <v>129</v>
      </c>
      <c r="AB74" s="166">
        <f>+K75</f>
        <v>365</v>
      </c>
      <c r="AC74" s="56">
        <f>ROUND(AB74*Z74,0)</f>
        <v>42705</v>
      </c>
      <c r="AD74" s="9"/>
    </row>
    <row r="75" spans="1:30" ht="19.5" customHeight="1" x14ac:dyDescent="0.3">
      <c r="A75" s="1" t="s">
        <v>130</v>
      </c>
      <c r="B75" s="167" t="s">
        <v>127</v>
      </c>
      <c r="C75" s="168" t="s">
        <v>128</v>
      </c>
      <c r="D75" s="167">
        <v>117</v>
      </c>
      <c r="E75" s="167">
        <v>0</v>
      </c>
      <c r="F75" s="167">
        <v>0</v>
      </c>
      <c r="G75" s="169">
        <f>IF($B$154&lt;8,D75,E75)</f>
        <v>117</v>
      </c>
      <c r="H75" s="170"/>
      <c r="I75" s="171">
        <f>AVERAGE(G75,D75)</f>
        <v>117</v>
      </c>
      <c r="J75" s="172" t="s">
        <v>129</v>
      </c>
      <c r="K75" s="173">
        <v>365</v>
      </c>
      <c r="L75" s="323">
        <f t="shared" ref="L75:L78" si="12">SUM(I75*K75)</f>
        <v>42705</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1.812E-3</v>
      </c>
      <c r="L77" s="323">
        <v>0</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1.665E-3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42705</v>
      </c>
      <c r="AD81" s="188"/>
    </row>
    <row r="82" spans="1:30" ht="22.5" customHeight="1" thickTop="1" thickBot="1" x14ac:dyDescent="0.35">
      <c r="B82" s="14" t="s">
        <v>139</v>
      </c>
      <c r="C82" s="14"/>
      <c r="D82" s="14"/>
      <c r="E82" s="14"/>
      <c r="F82" s="14"/>
      <c r="G82" s="14"/>
      <c r="H82" s="14"/>
      <c r="I82" s="14"/>
      <c r="J82" s="14"/>
      <c r="K82" s="14"/>
      <c r="L82" s="342">
        <f>SUM(L44:L81)</f>
        <v>2062219.9901980499</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'3421'!AC81</f>
        <v>42705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2062219.9901980499</v>
      </c>
      <c r="L86" s="323">
        <f>IF(G26=0,0,IF(G26&gt;250,-(((250/G26)*K86)*IF(M86="H",0.02,0.05)),IF(M86="H",-0.02*K86,-0.05*K86)))</f>
        <v>-77737.484552097798</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1984482.5056459522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-1193953.8700000001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790528.63564595208</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158105.7271291904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25373.514957804698</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336</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337</v>
      </c>
      <c r="C123" s="208" t="s">
        <v>198</v>
      </c>
    </row>
    <row r="124" spans="2:3" hidden="1" x14ac:dyDescent="0.3">
      <c r="B124" s="212" t="s">
        <v>338</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41808.602789351899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336</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337</v>
      </c>
      <c r="C164" s="222" t="s">
        <v>243</v>
      </c>
      <c r="D164" s="218"/>
    </row>
    <row r="165" spans="1:4" hidden="1" x14ac:dyDescent="0.3">
      <c r="A165" s="217" t="s">
        <v>244</v>
      </c>
      <c r="B165" s="221" t="s">
        <v>338</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41808.602789351899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9" priority="2" stopIfTrue="1" operator="lessThan">
      <formula>0</formula>
    </cfRule>
  </conditionalFormatting>
  <conditionalFormatting sqref="A141:A172">
    <cfRule type="cellIs" dxfId="2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'3431'!B2</f>
        <v>50</v>
      </c>
      <c r="W2" s="429" t="s">
        <v>4</v>
      </c>
      <c r="X2" s="430"/>
      <c r="Y2" s="431"/>
      <c r="Z2" s="431"/>
      <c r="AA2" s="431"/>
      <c r="AB2" s="431"/>
      <c r="AC2" s="431"/>
      <c r="AD2" s="9"/>
    </row>
    <row r="3" spans="1:30" ht="20.399999999999999" x14ac:dyDescent="0.35">
      <c r="B3" s="10" t="str">
        <f>"Revenue Estimate Worksheet for "&amp;B124</f>
        <v>Revenue Estimate Worksheet for Renaissance CS @ WPBch</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'3431'!G7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194.45</v>
      </c>
      <c r="E10" s="46">
        <v>0</v>
      </c>
      <c r="F10" s="46">
        <v>0</v>
      </c>
      <c r="G10" s="47">
        <f>IF($B$154&lt;8,D10*2,D10+E10)</f>
        <v>388.9</v>
      </c>
      <c r="H10" s="48"/>
      <c r="I10" s="49">
        <v>1.1259999999999999</v>
      </c>
      <c r="J10" s="49"/>
      <c r="K10" s="50">
        <f>ROUND(G10*I10,4)</f>
        <v>437.90140000000002</v>
      </c>
      <c r="L10" s="323">
        <f>SUM(K10*$G$7)*($K$7)</f>
        <v>1816717.741574862</v>
      </c>
      <c r="N10" s="52">
        <v>5101</v>
      </c>
      <c r="O10" s="53">
        <v>101</v>
      </c>
      <c r="Q10" s="54"/>
      <c r="V10" s="440" t="s">
        <v>26</v>
      </c>
      <c r="W10" s="440"/>
      <c r="X10" s="441">
        <f>IF('3431'!K$84=1,'3431'!G10,0)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17.5</v>
      </c>
      <c r="E11" s="14">
        <v>0</v>
      </c>
      <c r="F11" s="14">
        <v>0</v>
      </c>
      <c r="G11" s="47">
        <f t="shared" ref="G11:G25" si="2">IF($B$154&lt;8,D11*2,D11+E11)</f>
        <v>35</v>
      </c>
      <c r="H11" s="48"/>
      <c r="I11" s="57">
        <f>I10</f>
        <v>1.1259999999999999</v>
      </c>
      <c r="J11" s="57"/>
      <c r="K11" s="50">
        <f t="shared" ref="K11:K25" si="3">ROUND(G11*I11,4)</f>
        <v>39.409999999999997</v>
      </c>
      <c r="L11" s="323">
        <f t="shared" ref="L11:L25" si="4">SUM(K11*$G$7)*($K$7)</f>
        <v>163499.92531529997</v>
      </c>
      <c r="M11" s="1" t="str">
        <f>IF(ROUND(G11,2)=ROUND(SUM(G28:G30),2)," ","CHECK 2. PK-3 Lines Below")</f>
        <v xml:space="preserve"> </v>
      </c>
      <c r="N11" s="52">
        <v>5101</v>
      </c>
      <c r="O11" s="58" t="s">
        <v>29</v>
      </c>
      <c r="Q11" s="54"/>
      <c r="V11" s="451" t="s">
        <v>28</v>
      </c>
      <c r="W11" s="451"/>
      <c r="X11" s="441">
        <f>IF('3431'!K$84=1,'3431'!G11,0)</f>
        <v>0</v>
      </c>
      <c r="Y11" s="441"/>
      <c r="Z11" s="452">
        <v>1</v>
      </c>
      <c r="AA11" s="452"/>
      <c r="AB11" s="55">
        <f t="shared" si="0"/>
        <v>0</v>
      </c>
      <c r="AC11" s="56">
        <f t="shared" si="1"/>
        <v>0</v>
      </c>
      <c r="AD11" s="9"/>
    </row>
    <row r="12" spans="1:30" x14ac:dyDescent="0.3">
      <c r="A12" s="1" t="s">
        <v>30</v>
      </c>
      <c r="B12" s="14" t="s">
        <v>31</v>
      </c>
      <c r="C12" s="14"/>
      <c r="D12" s="14">
        <v>199.78</v>
      </c>
      <c r="E12" s="14">
        <v>0</v>
      </c>
      <c r="F12" s="14">
        <v>0</v>
      </c>
      <c r="G12" s="47">
        <f t="shared" si="2"/>
        <v>399.56</v>
      </c>
      <c r="H12" s="48"/>
      <c r="I12" s="57">
        <v>1</v>
      </c>
      <c r="J12" s="57"/>
      <c r="K12" s="50">
        <f t="shared" si="3"/>
        <v>399.56</v>
      </c>
      <c r="L12" s="323">
        <f t="shared" si="4"/>
        <v>1657651.1078148</v>
      </c>
      <c r="N12" s="52">
        <v>5102</v>
      </c>
      <c r="O12" s="53">
        <v>102</v>
      </c>
      <c r="Q12" s="54"/>
      <c r="V12" s="451" t="s">
        <v>31</v>
      </c>
      <c r="W12" s="451"/>
      <c r="X12" s="441">
        <f>IF('3431'!K$84=1,'3431'!G12,0)</f>
        <v>0</v>
      </c>
      <c r="Y12" s="441"/>
      <c r="Z12" s="452">
        <v>1</v>
      </c>
      <c r="AA12" s="452"/>
      <c r="AB12" s="55">
        <f t="shared" si="0"/>
        <v>0</v>
      </c>
      <c r="AC12" s="56">
        <f t="shared" si="1"/>
        <v>0</v>
      </c>
      <c r="AD12" s="9"/>
    </row>
    <row r="13" spans="1:30" x14ac:dyDescent="0.3">
      <c r="A13" s="1" t="s">
        <v>32</v>
      </c>
      <c r="B13" s="14" t="s">
        <v>33</v>
      </c>
      <c r="C13" s="14"/>
      <c r="D13" s="14">
        <v>28.5</v>
      </c>
      <c r="E13" s="14">
        <v>0</v>
      </c>
      <c r="F13" s="14">
        <v>0</v>
      </c>
      <c r="G13" s="47">
        <f t="shared" si="2"/>
        <v>57</v>
      </c>
      <c r="H13" s="48"/>
      <c r="I13" s="57">
        <f>I12</f>
        <v>1</v>
      </c>
      <c r="J13" s="57"/>
      <c r="K13" s="50">
        <f t="shared" si="3"/>
        <v>57</v>
      </c>
      <c r="L13" s="323">
        <f t="shared" si="4"/>
        <v>236475.40580999997</v>
      </c>
      <c r="M13" s="1" t="str">
        <f>IF(ROUND(G13,2)=ROUND(SUM(G31:G33),2)," ","CHECK 2. 4-8 Lines Below")</f>
        <v xml:space="preserve"> </v>
      </c>
      <c r="N13" s="52">
        <v>5102</v>
      </c>
      <c r="O13" s="58" t="s">
        <v>34</v>
      </c>
      <c r="Q13" s="54"/>
      <c r="V13" s="451" t="s">
        <v>33</v>
      </c>
      <c r="W13" s="451"/>
      <c r="X13" s="441">
        <f>IF('3431'!K$84=1,'3431'!G13,0)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IF('3431'!K$84=1,'3431'!G14,0)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IF('3431'!K$84=1,'3431'!G15,0)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IF('3431'!K$84=1,'3431'!G16,0)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IF('3431'!K$84=1,'3431'!G17,0)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IF('3431'!K$84=1,'3431'!G18,0)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IF('3431'!K$84=1,'3431'!G19,0)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IF('3431'!K$84=1,'3431'!G20,0)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IF('3431'!K$84=1,'3431'!G21,0)</f>
        <v>0</v>
      </c>
      <c r="Y21" s="441"/>
      <c r="Z21" s="452">
        <v>1</v>
      </c>
      <c r="AA21" s="452"/>
      <c r="AB21" s="55">
        <f t="shared" si="0"/>
        <v>0</v>
      </c>
      <c r="AC21" s="56">
        <f t="shared" si="1"/>
        <v>0</v>
      </c>
      <c r="AD21" s="9"/>
    </row>
    <row r="22" spans="1:30" ht="16.2" x14ac:dyDescent="0.35">
      <c r="A22" s="1" t="s">
        <v>52</v>
      </c>
      <c r="B22" s="14" t="s">
        <v>53</v>
      </c>
      <c r="C22" s="14"/>
      <c r="D22" s="14">
        <v>16.77</v>
      </c>
      <c r="E22" s="14">
        <v>0</v>
      </c>
      <c r="F22" s="14">
        <v>0</v>
      </c>
      <c r="G22" s="47">
        <f t="shared" si="2"/>
        <v>33.54</v>
      </c>
      <c r="H22" s="48"/>
      <c r="I22" s="57">
        <v>1.147</v>
      </c>
      <c r="J22" s="57"/>
      <c r="K22" s="50">
        <f t="shared" si="3"/>
        <v>38.470399999999998</v>
      </c>
      <c r="L22" s="323">
        <f t="shared" si="4"/>
        <v>159601.81494163195</v>
      </c>
      <c r="N22" s="52">
        <v>5101</v>
      </c>
      <c r="O22" s="53">
        <v>130</v>
      </c>
      <c r="Q22" s="54"/>
      <c r="V22" s="451" t="s">
        <v>53</v>
      </c>
      <c r="W22" s="451"/>
      <c r="X22" s="441">
        <f>IF('3431'!K$84=1,'3431'!G22,0)</f>
        <v>0</v>
      </c>
      <c r="Y22" s="441"/>
      <c r="Z22" s="452">
        <v>1</v>
      </c>
      <c r="AA22" s="452"/>
      <c r="AB22" s="55">
        <f t="shared" si="0"/>
        <v>0</v>
      </c>
      <c r="AC22" s="56">
        <f t="shared" si="1"/>
        <v>0</v>
      </c>
      <c r="AD22" s="9"/>
    </row>
    <row r="23" spans="1:30" ht="16.2" x14ac:dyDescent="0.35">
      <c r="A23" s="1" t="s">
        <v>54</v>
      </c>
      <c r="B23" s="14" t="s">
        <v>55</v>
      </c>
      <c r="C23" s="14"/>
      <c r="D23" s="14">
        <v>8.49</v>
      </c>
      <c r="E23" s="14">
        <v>0</v>
      </c>
      <c r="F23" s="14">
        <v>0</v>
      </c>
      <c r="G23" s="47">
        <f t="shared" si="2"/>
        <v>16.98</v>
      </c>
      <c r="H23" s="48"/>
      <c r="I23" s="57">
        <f>I22</f>
        <v>1.147</v>
      </c>
      <c r="J23" s="57"/>
      <c r="K23" s="50">
        <f t="shared" si="3"/>
        <v>19.476099999999999</v>
      </c>
      <c r="L23" s="323">
        <f t="shared" si="4"/>
        <v>80800.327212212986</v>
      </c>
      <c r="N23" s="52">
        <v>5102</v>
      </c>
      <c r="O23" s="53">
        <v>130</v>
      </c>
      <c r="Q23" s="54"/>
      <c r="V23" s="451" t="s">
        <v>55</v>
      </c>
      <c r="W23" s="451"/>
      <c r="X23" s="441">
        <f>IF('3431'!K$84=1,'3431'!G23,0)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IF('3431'!K$84=1,'3431'!G24,0)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IF('3431'!K$84=1,'3431'!G25,0)</f>
        <v>0</v>
      </c>
      <c r="Y25" s="441"/>
      <c r="Z25" s="452">
        <v>1</v>
      </c>
      <c r="AA25" s="452"/>
      <c r="AB25" s="55">
        <f t="shared" si="0"/>
        <v>0</v>
      </c>
      <c r="AC25" s="56">
        <f t="shared" si="1"/>
        <v>0</v>
      </c>
      <c r="AD25" s="9"/>
    </row>
    <row r="26" spans="1:30" ht="20.25" customHeight="1" thickBot="1" x14ac:dyDescent="0.35">
      <c r="B26" s="60" t="s">
        <v>60</v>
      </c>
      <c r="C26" s="60"/>
      <c r="D26" s="61">
        <f t="shared" ref="D26:E26" si="5">SUM(D10:D25)</f>
        <v>465.49</v>
      </c>
      <c r="E26" s="61">
        <f t="shared" si="5"/>
        <v>0</v>
      </c>
      <c r="F26" s="61"/>
      <c r="G26" s="61">
        <f>SUM(G10:G25)</f>
        <v>930.98</v>
      </c>
      <c r="H26" s="62"/>
      <c r="I26" s="62"/>
      <c r="J26" s="63"/>
      <c r="K26" s="64">
        <f>SUM(K10:K25)</f>
        <v>991.81790000000001</v>
      </c>
      <c r="L26" s="321">
        <f>SUM(L10:L25)</f>
        <v>4114746.3226688071</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16.5</v>
      </c>
      <c r="E28" s="14">
        <v>0</v>
      </c>
      <c r="F28" s="75">
        <v>0</v>
      </c>
      <c r="G28" s="47">
        <f t="shared" ref="G28:G36" si="6">IF($B$154&lt;8,D28*2,D28+E28)</f>
        <v>33</v>
      </c>
      <c r="H28" s="76"/>
      <c r="I28" s="77" t="s">
        <v>68</v>
      </c>
      <c r="J28" s="52">
        <v>251</v>
      </c>
      <c r="K28" s="78">
        <v>1047</v>
      </c>
      <c r="L28" s="323">
        <f>SUM(G28*K28)</f>
        <v>34551</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1</v>
      </c>
      <c r="E29" s="14">
        <v>0</v>
      </c>
      <c r="F29" s="85">
        <v>0</v>
      </c>
      <c r="G29" s="47">
        <f t="shared" si="6"/>
        <v>2</v>
      </c>
      <c r="H29" s="76"/>
      <c r="I29" s="52" t="s">
        <v>68</v>
      </c>
      <c r="J29" s="52">
        <v>252</v>
      </c>
      <c r="K29" s="78">
        <v>3380</v>
      </c>
      <c r="L29" s="323">
        <f t="shared" ref="L29:L36" si="8">SUM(G29*K29)</f>
        <v>6760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26</v>
      </c>
      <c r="E31" s="14">
        <v>0</v>
      </c>
      <c r="F31" s="85">
        <v>0</v>
      </c>
      <c r="G31" s="47">
        <f t="shared" si="6"/>
        <v>52</v>
      </c>
      <c r="H31" s="76"/>
      <c r="I31" s="86" t="s">
        <v>72</v>
      </c>
      <c r="J31" s="52">
        <v>251</v>
      </c>
      <c r="K31" s="78">
        <v>1173</v>
      </c>
      <c r="L31" s="323">
        <f t="shared" si="8"/>
        <v>60996</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2.5</v>
      </c>
      <c r="E32" s="14">
        <v>0</v>
      </c>
      <c r="F32" s="85">
        <v>0</v>
      </c>
      <c r="G32" s="47">
        <f t="shared" si="6"/>
        <v>5</v>
      </c>
      <c r="H32" s="76"/>
      <c r="I32" s="86" t="s">
        <v>72</v>
      </c>
      <c r="J32" s="52">
        <v>252</v>
      </c>
      <c r="K32" s="78">
        <v>3506</v>
      </c>
      <c r="L32" s="323">
        <f t="shared" si="8"/>
        <v>17530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46</v>
      </c>
      <c r="E37" s="61">
        <f t="shared" si="10"/>
        <v>0</v>
      </c>
      <c r="F37" s="61"/>
      <c r="G37" s="61">
        <f>SUM(G28:G36)</f>
        <v>92</v>
      </c>
      <c r="H37" s="62"/>
      <c r="I37" s="14" t="s">
        <v>80</v>
      </c>
      <c r="J37" s="14"/>
      <c r="K37" s="14"/>
      <c r="L37" s="323">
        <f>SUM(L28:L36)</f>
        <v>119837</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175955.22</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4410538.5426688073</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515.78180000000009</v>
      </c>
      <c r="D47" s="116"/>
      <c r="E47" s="116"/>
      <c r="F47" s="116"/>
      <c r="G47" s="117">
        <f>K7</f>
        <v>1.0289999999999999</v>
      </c>
      <c r="H47" s="117"/>
      <c r="I47" s="118">
        <v>1317.85</v>
      </c>
      <c r="J47" s="119" t="s">
        <v>95</v>
      </c>
      <c r="K47" s="120">
        <f>ROUND(C47*G47*I47,0)</f>
        <v>699435</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476.03609999999998</v>
      </c>
      <c r="D48" s="116"/>
      <c r="E48" s="116"/>
      <c r="F48" s="116"/>
      <c r="G48" s="117">
        <f>K7</f>
        <v>1.0289999999999999</v>
      </c>
      <c r="H48" s="117"/>
      <c r="I48" s="118">
        <v>898.92</v>
      </c>
      <c r="J48" s="119" t="s">
        <v>95</v>
      </c>
      <c r="K48" s="120">
        <f>ROUND(C48*G48*I48,0)</f>
        <v>440328</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991.81790000000001</v>
      </c>
      <c r="D50" s="138"/>
      <c r="E50" s="139"/>
      <c r="F50" s="139"/>
      <c r="G50" s="140" t="s">
        <v>97</v>
      </c>
      <c r="H50" s="140"/>
      <c r="I50" s="140"/>
      <c r="J50" s="140"/>
      <c r="K50" s="140"/>
      <c r="L50" s="323">
        <f>IF(B2=75,0,K49+K48+K47)</f>
        <v>1139763</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991.81790000000001</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4.9389999999999998E-3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930.98</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5.0889999999999998E-3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4.9389999999999998E-3</v>
      </c>
      <c r="L59" s="323">
        <f>SUM(I59*K59)</f>
        <v>20919.445657</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4.9389999999999998E-3</v>
      </c>
      <c r="L67" s="323">
        <f>SUM(I67*K67)</f>
        <v>532354.87125700002</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5.0889999999999998E-3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4.9389999999999998E-3</v>
      </c>
      <c r="L70" s="323">
        <f t="shared" si="11"/>
        <v>-20781.514203999999</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4.9389999999999998E-3</v>
      </c>
      <c r="L71" s="323">
        <f t="shared" si="11"/>
        <v>9295.8203140000005</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5.0889999999999998E-3</v>
      </c>
      <c r="L72" s="323">
        <f t="shared" si="11"/>
        <v>72372.694422</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8</v>
      </c>
      <c r="AA74" s="165" t="s">
        <v>129</v>
      </c>
      <c r="AB74" s="166">
        <f>+K75</f>
        <v>365</v>
      </c>
      <c r="AC74" s="56">
        <f>ROUND(AB74*Z74,0)</f>
        <v>2920</v>
      </c>
      <c r="AD74" s="9"/>
    </row>
    <row r="75" spans="1:30" ht="19.5" customHeight="1" x14ac:dyDescent="0.3">
      <c r="A75" s="1" t="s">
        <v>130</v>
      </c>
      <c r="B75" s="167" t="s">
        <v>127</v>
      </c>
      <c r="C75" s="168" t="s">
        <v>128</v>
      </c>
      <c r="D75" s="167">
        <v>8</v>
      </c>
      <c r="E75" s="167">
        <v>0</v>
      </c>
      <c r="F75" s="167">
        <v>0</v>
      </c>
      <c r="G75" s="169">
        <f>IF($B$154&lt;8,D75,E75)</f>
        <v>8</v>
      </c>
      <c r="H75" s="170"/>
      <c r="I75" s="171">
        <f>AVERAGE(G75,D75)</f>
        <v>8</v>
      </c>
      <c r="J75" s="172" t="s">
        <v>129</v>
      </c>
      <c r="K75" s="173">
        <v>365</v>
      </c>
      <c r="L75" s="323">
        <f t="shared" ref="L75:L78" si="12">SUM(I75*K75)</f>
        <v>2920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5.0889999999999998E-3</v>
      </c>
      <c r="L77" s="323">
        <f t="shared" si="12"/>
        <v>8763.7719889999989</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4.9389999999999998E-3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2920</v>
      </c>
      <c r="AD81" s="188"/>
    </row>
    <row r="82" spans="1:30" ht="22.5" customHeight="1" thickTop="1" thickBot="1" x14ac:dyDescent="0.35">
      <c r="B82" s="14" t="s">
        <v>139</v>
      </c>
      <c r="C82" s="14"/>
      <c r="D82" s="14"/>
      <c r="E82" s="14"/>
      <c r="F82" s="14"/>
      <c r="G82" s="14"/>
      <c r="H82" s="14"/>
      <c r="I82" s="14"/>
      <c r="J82" s="14"/>
      <c r="K82" s="14"/>
      <c r="L82" s="342">
        <f>SUM(L44:L81)</f>
        <v>6176146.6321038073</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'3431'!AC81</f>
        <v>2920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6176146.6321038073</v>
      </c>
      <c r="L86" s="323">
        <f>IF(G26=0,0,IF(G26&gt;250,-(((250/G26)*K86)*IF(M86="H",0.02,0.05)),IF(M86="H",-0.02*K86,-0.05*K86)))</f>
        <v>-82925.339858318752</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6093221.2922454886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-3112171.77</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2981049.5222454886</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596209.9044490977</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225881.99174687162</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339</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340</v>
      </c>
      <c r="C123" s="208" t="s">
        <v>198</v>
      </c>
    </row>
    <row r="124" spans="2:3" hidden="1" x14ac:dyDescent="0.3">
      <c r="B124" s="212" t="s">
        <v>341</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41808.602800925903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339</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340</v>
      </c>
      <c r="C164" s="222" t="s">
        <v>243</v>
      </c>
      <c r="D164" s="218"/>
    </row>
    <row r="165" spans="1:4" hidden="1" x14ac:dyDescent="0.3">
      <c r="A165" s="217" t="s">
        <v>244</v>
      </c>
      <c r="B165" s="221" t="s">
        <v>341</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41808.602800925903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7" priority="2" stopIfTrue="1" operator="lessThan">
      <formula>0</formula>
    </cfRule>
  </conditionalFormatting>
  <conditionalFormatting sqref="A141:A172">
    <cfRule type="cellIs" dxfId="2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'3441'!B2</f>
        <v>50</v>
      </c>
      <c r="W2" s="429" t="s">
        <v>4</v>
      </c>
      <c r="X2" s="430"/>
      <c r="Y2" s="431"/>
      <c r="Z2" s="431"/>
      <c r="AA2" s="431"/>
      <c r="AB2" s="431"/>
      <c r="AC2" s="431"/>
      <c r="AD2" s="9"/>
    </row>
    <row r="3" spans="1:30" ht="20.399999999999999" x14ac:dyDescent="0.35">
      <c r="B3" s="10" t="str">
        <f>"Revenue Estimate Worksheet for "&amp;B124</f>
        <v>Revenue Estimate Worksheet for South Tech Preparatory Academy</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'3441'!G7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40" t="s">
        <v>26</v>
      </c>
      <c r="W10" s="440"/>
      <c r="X10" s="441">
        <f>IF('3441'!K$84=1,'3441'!G10,0)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1" t="s">
        <v>28</v>
      </c>
      <c r="W11" s="451"/>
      <c r="X11" s="441">
        <f>IF('3441'!K$84=1,'3441'!G11,0)</f>
        <v>0</v>
      </c>
      <c r="Y11" s="441"/>
      <c r="Z11" s="452">
        <v>1</v>
      </c>
      <c r="AA11" s="452"/>
      <c r="AB11" s="55">
        <f t="shared" si="0"/>
        <v>0</v>
      </c>
      <c r="AC11" s="56">
        <f t="shared" si="1"/>
        <v>0</v>
      </c>
      <c r="AD11" s="9"/>
    </row>
    <row r="12" spans="1:30" x14ac:dyDescent="0.3">
      <c r="A12" s="1" t="s">
        <v>30</v>
      </c>
      <c r="B12" s="14" t="s">
        <v>31</v>
      </c>
      <c r="C12" s="14"/>
      <c r="D12" s="14">
        <v>82.56</v>
      </c>
      <c r="E12" s="14">
        <v>0</v>
      </c>
      <c r="F12" s="14">
        <v>0</v>
      </c>
      <c r="G12" s="47">
        <f t="shared" si="2"/>
        <v>165.12</v>
      </c>
      <c r="H12" s="48"/>
      <c r="I12" s="57">
        <v>1</v>
      </c>
      <c r="J12" s="57"/>
      <c r="K12" s="50">
        <f t="shared" si="3"/>
        <v>165.12</v>
      </c>
      <c r="L12" s="323">
        <f t="shared" si="4"/>
        <v>685031.91240959987</v>
      </c>
      <c r="N12" s="52">
        <v>5102</v>
      </c>
      <c r="O12" s="53">
        <v>102</v>
      </c>
      <c r="Q12" s="54"/>
      <c r="V12" s="451" t="s">
        <v>31</v>
      </c>
      <c r="W12" s="451"/>
      <c r="X12" s="441">
        <f>IF('3441'!K$84=1,'3441'!G12,0)</f>
        <v>0</v>
      </c>
      <c r="Y12" s="441"/>
      <c r="Z12" s="452">
        <v>1</v>
      </c>
      <c r="AA12" s="452"/>
      <c r="AB12" s="55">
        <f t="shared" si="0"/>
        <v>0</v>
      </c>
      <c r="AC12" s="56">
        <f t="shared" si="1"/>
        <v>0</v>
      </c>
      <c r="AD12" s="9"/>
    </row>
    <row r="13" spans="1:30" x14ac:dyDescent="0.3">
      <c r="A13" s="1" t="s">
        <v>32</v>
      </c>
      <c r="B13" s="14" t="s">
        <v>33</v>
      </c>
      <c r="C13" s="14"/>
      <c r="D13" s="14">
        <v>9.5</v>
      </c>
      <c r="E13" s="14">
        <v>0</v>
      </c>
      <c r="F13" s="14">
        <v>0</v>
      </c>
      <c r="G13" s="47">
        <f t="shared" si="2"/>
        <v>19</v>
      </c>
      <c r="H13" s="48"/>
      <c r="I13" s="57">
        <f>I12</f>
        <v>1</v>
      </c>
      <c r="J13" s="57"/>
      <c r="K13" s="50">
        <f t="shared" si="3"/>
        <v>19</v>
      </c>
      <c r="L13" s="323">
        <f t="shared" si="4"/>
        <v>78825.135269999999</v>
      </c>
      <c r="M13" s="1" t="str">
        <f>IF(ROUND(G13,2)=ROUND(SUM(G31:G33),2)," ","CHECK 2. 4-8 Lines Below")</f>
        <v xml:space="preserve"> </v>
      </c>
      <c r="N13" s="52">
        <v>5102</v>
      </c>
      <c r="O13" s="58" t="s">
        <v>34</v>
      </c>
      <c r="Q13" s="54"/>
      <c r="V13" s="451" t="s">
        <v>33</v>
      </c>
      <c r="W13" s="451"/>
      <c r="X13" s="441">
        <f>IF('3441'!K$84=1,'3441'!G13,0)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IF('3441'!K$84=1,'3441'!G14,0)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IF('3441'!K$84=1,'3441'!G15,0)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IF('3441'!K$84=1,'3441'!G16,0)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IF('3441'!K$84=1,'3441'!G17,0)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IF('3441'!K$84=1,'3441'!G18,0)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IF('3441'!K$84=1,'3441'!G19,0)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IF('3441'!K$84=1,'3441'!G20,0)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IF('3441'!K$84=1,'3441'!G21,0)</f>
        <v>0</v>
      </c>
      <c r="Y21" s="441"/>
      <c r="Z21" s="452">
        <v>1</v>
      </c>
      <c r="AA21" s="452"/>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1" t="s">
        <v>53</v>
      </c>
      <c r="W22" s="451"/>
      <c r="X22" s="441">
        <f>IF('3441'!K$84=1,'3441'!G22,0)</f>
        <v>0</v>
      </c>
      <c r="Y22" s="441"/>
      <c r="Z22" s="452">
        <v>1</v>
      </c>
      <c r="AA22" s="452"/>
      <c r="AB22" s="55">
        <f t="shared" si="0"/>
        <v>0</v>
      </c>
      <c r="AC22" s="56">
        <f t="shared" si="1"/>
        <v>0</v>
      </c>
      <c r="AD22" s="9"/>
    </row>
    <row r="23" spans="1:30" ht="16.2" x14ac:dyDescent="0.35">
      <c r="A23" s="1" t="s">
        <v>54</v>
      </c>
      <c r="B23" s="14" t="s">
        <v>55</v>
      </c>
      <c r="C23" s="14"/>
      <c r="D23" s="14">
        <v>1.44</v>
      </c>
      <c r="E23" s="14">
        <v>0</v>
      </c>
      <c r="F23" s="14">
        <v>0</v>
      </c>
      <c r="G23" s="47">
        <f t="shared" si="2"/>
        <v>2.88</v>
      </c>
      <c r="H23" s="48"/>
      <c r="I23" s="57">
        <f>I22</f>
        <v>1.147</v>
      </c>
      <c r="J23" s="57"/>
      <c r="K23" s="50">
        <f t="shared" si="3"/>
        <v>3.3033999999999999</v>
      </c>
      <c r="L23" s="323">
        <f t="shared" si="4"/>
        <v>13704.786939521999</v>
      </c>
      <c r="N23" s="52">
        <v>5102</v>
      </c>
      <c r="O23" s="53">
        <v>130</v>
      </c>
      <c r="Q23" s="54"/>
      <c r="V23" s="451" t="s">
        <v>55</v>
      </c>
      <c r="W23" s="451"/>
      <c r="X23" s="441">
        <f>IF('3441'!K$84=1,'3441'!G23,0)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IF('3441'!K$84=1,'3441'!G24,0)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IF('3441'!K$84=1,'3441'!G25,0)</f>
        <v>0</v>
      </c>
      <c r="Y25" s="441"/>
      <c r="Z25" s="452">
        <v>1</v>
      </c>
      <c r="AA25" s="452"/>
      <c r="AB25" s="55">
        <f t="shared" si="0"/>
        <v>0</v>
      </c>
      <c r="AC25" s="56">
        <f t="shared" si="1"/>
        <v>0</v>
      </c>
      <c r="AD25" s="9"/>
    </row>
    <row r="26" spans="1:30" ht="20.25" customHeight="1" thickBot="1" x14ac:dyDescent="0.35">
      <c r="B26" s="60" t="s">
        <v>60</v>
      </c>
      <c r="C26" s="60"/>
      <c r="D26" s="61">
        <f t="shared" ref="D26:E26" si="5">SUM(D10:D25)</f>
        <v>93.5</v>
      </c>
      <c r="E26" s="61">
        <f t="shared" si="5"/>
        <v>0</v>
      </c>
      <c r="F26" s="61"/>
      <c r="G26" s="61">
        <f>SUM(G10:G25)</f>
        <v>187</v>
      </c>
      <c r="H26" s="62"/>
      <c r="I26" s="62"/>
      <c r="J26" s="63"/>
      <c r="K26" s="64">
        <f>SUM(K10:K25)</f>
        <v>187.42340000000002</v>
      </c>
      <c r="L26" s="321">
        <f>SUM(L10:L25)</f>
        <v>777561.83461912186</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9.5</v>
      </c>
      <c r="E31" s="14">
        <v>0</v>
      </c>
      <c r="F31" s="85">
        <v>0</v>
      </c>
      <c r="G31" s="47">
        <f t="shared" si="6"/>
        <v>19</v>
      </c>
      <c r="H31" s="76"/>
      <c r="I31" s="86" t="s">
        <v>72</v>
      </c>
      <c r="J31" s="52">
        <v>251</v>
      </c>
      <c r="K31" s="78">
        <v>1173</v>
      </c>
      <c r="L31" s="323">
        <f t="shared" si="8"/>
        <v>22287</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9.5</v>
      </c>
      <c r="E37" s="61">
        <f t="shared" si="10"/>
        <v>0</v>
      </c>
      <c r="F37" s="61"/>
      <c r="G37" s="61">
        <f>SUM(G28:G36)</f>
        <v>19</v>
      </c>
      <c r="H37" s="62"/>
      <c r="I37" s="14" t="s">
        <v>80</v>
      </c>
      <c r="J37" s="14"/>
      <c r="K37" s="14"/>
      <c r="L37" s="323">
        <f>SUM(L28:L36)</f>
        <v>22287</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35343</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835191.83461912186</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187.42340000000002</v>
      </c>
      <c r="D48" s="116"/>
      <c r="E48" s="116"/>
      <c r="F48" s="116"/>
      <c r="G48" s="117">
        <f>K7</f>
        <v>1.0289999999999999</v>
      </c>
      <c r="H48" s="117"/>
      <c r="I48" s="118">
        <v>898.92</v>
      </c>
      <c r="J48" s="119" t="s">
        <v>95</v>
      </c>
      <c r="K48" s="120">
        <f>ROUND(C48*G48*I48,0)</f>
        <v>173365</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187.42340000000002</v>
      </c>
      <c r="D50" s="138"/>
      <c r="E50" s="139"/>
      <c r="F50" s="139"/>
      <c r="G50" s="140" t="s">
        <v>97</v>
      </c>
      <c r="H50" s="140"/>
      <c r="I50" s="140"/>
      <c r="J50" s="140"/>
      <c r="K50" s="140"/>
      <c r="L50" s="323">
        <f>IF(B2=75,0,K49+K48+K47)</f>
        <v>173365</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187.42340000000002</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9.3300000000000002E-4</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187</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1.0219999999999999E-3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9.3300000000000002E-4</v>
      </c>
      <c r="L59" s="323">
        <f>SUM(I59*K59)</f>
        <v>3951.7802790000001</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9.3300000000000002E-4</v>
      </c>
      <c r="L67" s="323">
        <f>SUM(I67*K67)</f>
        <v>100564.30347900001</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1.0219999999999999E-3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9.3300000000000002E-4</v>
      </c>
      <c r="L70" s="323">
        <f t="shared" si="11"/>
        <v>-3925.7243880000001</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9.3300000000000002E-4</v>
      </c>
      <c r="L71" s="323">
        <f t="shared" si="11"/>
        <v>1756.0235580000001</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1.0219999999999999E-3</v>
      </c>
      <c r="L72" s="323">
        <f t="shared" si="11"/>
        <v>14534.268755999999</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151</v>
      </c>
      <c r="AA74" s="165" t="s">
        <v>129</v>
      </c>
      <c r="AB74" s="166">
        <f>+K75</f>
        <v>365</v>
      </c>
      <c r="AC74" s="56">
        <f>ROUND(AB74*Z74,0)</f>
        <v>55115</v>
      </c>
      <c r="AD74" s="9"/>
    </row>
    <row r="75" spans="1:30" ht="19.5" customHeight="1" x14ac:dyDescent="0.3">
      <c r="A75" s="1" t="s">
        <v>130</v>
      </c>
      <c r="B75" s="167" t="s">
        <v>127</v>
      </c>
      <c r="C75" s="168" t="s">
        <v>128</v>
      </c>
      <c r="D75" s="167">
        <v>151</v>
      </c>
      <c r="E75" s="167">
        <v>0</v>
      </c>
      <c r="F75" s="167">
        <v>0</v>
      </c>
      <c r="G75" s="169">
        <f>IF($B$154&lt;8,D75,E75)</f>
        <v>151</v>
      </c>
      <c r="H75" s="170"/>
      <c r="I75" s="171">
        <f>AVERAGE(G75,D75)</f>
        <v>151</v>
      </c>
      <c r="J75" s="172" t="s">
        <v>129</v>
      </c>
      <c r="K75" s="173">
        <v>365</v>
      </c>
      <c r="L75" s="323">
        <f t="shared" ref="L75:L78" si="12">SUM(I75*K75)</f>
        <v>55115</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1.0219999999999999E-3</v>
      </c>
      <c r="L77" s="323">
        <f t="shared" si="12"/>
        <v>1759.9872219999997</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9.3300000000000002E-4</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55115</v>
      </c>
      <c r="AD81" s="188"/>
    </row>
    <row r="82" spans="1:30" ht="22.5" customHeight="1" thickTop="1" thickBot="1" x14ac:dyDescent="0.35">
      <c r="B82" s="14" t="s">
        <v>139</v>
      </c>
      <c r="C82" s="14"/>
      <c r="D82" s="14"/>
      <c r="E82" s="14"/>
      <c r="F82" s="14"/>
      <c r="G82" s="14"/>
      <c r="H82" s="14"/>
      <c r="I82" s="14"/>
      <c r="J82" s="14"/>
      <c r="K82" s="14"/>
      <c r="L82" s="342">
        <f>SUM(L44:L81)</f>
        <v>1182312.473525122</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'3441'!AC81</f>
        <v>55115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1182312.473525122</v>
      </c>
      <c r="L86" s="323">
        <f>IF(G26=0,0,IF(G26&gt;250,-(((250/G26)*K86)*IF(M86="H",0.02,0.05)),IF(M86="H",-0.02*K86,-0.05*K86)))</f>
        <v>-59115.623676256102</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1123196.849848866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-560866.42000000004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562330.42984886596</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112466.08596977319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342</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343</v>
      </c>
      <c r="C123" s="208" t="s">
        <v>198</v>
      </c>
    </row>
    <row r="124" spans="2:3" hidden="1" x14ac:dyDescent="0.3">
      <c r="B124" s="212" t="s">
        <v>344</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41808.602858796301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342</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343</v>
      </c>
      <c r="C164" s="222" t="s">
        <v>243</v>
      </c>
      <c r="D164" s="218"/>
    </row>
    <row r="165" spans="1:4" hidden="1" x14ac:dyDescent="0.3">
      <c r="A165" s="217" t="s">
        <v>244</v>
      </c>
      <c r="B165" s="221" t="s">
        <v>344</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41808.602858796301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5" priority="2" stopIfTrue="1" operator="lessThan">
      <formula>0</formula>
    </cfRule>
  </conditionalFormatting>
  <conditionalFormatting sqref="A141:A172">
    <cfRule type="cellIs" dxfId="2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'3443'!B2</f>
        <v>50</v>
      </c>
      <c r="W2" s="429" t="s">
        <v>4</v>
      </c>
      <c r="X2" s="430"/>
      <c r="Y2" s="431"/>
      <c r="Z2" s="431"/>
      <c r="AA2" s="431"/>
      <c r="AB2" s="431"/>
      <c r="AC2" s="431"/>
      <c r="AD2" s="9"/>
    </row>
    <row r="3" spans="1:30" ht="20.399999999999999" x14ac:dyDescent="0.35">
      <c r="B3" s="10" t="str">
        <f>"Revenue Estimate Worksheet for "&amp;B124</f>
        <v>Revenue Estimate Worksheet for Riviera Beach Maritime Academy</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'3443'!G7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40" t="s">
        <v>26</v>
      </c>
      <c r="W10" s="440"/>
      <c r="X10" s="441">
        <f>IF('3443'!K$84=1,'3443'!G10,0)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1" t="s">
        <v>28</v>
      </c>
      <c r="W11" s="451"/>
      <c r="X11" s="441">
        <f>IF('3443'!K$84=1,'3443'!G11,0)</f>
        <v>0</v>
      </c>
      <c r="Y11" s="441"/>
      <c r="Z11" s="452">
        <v>1</v>
      </c>
      <c r="AA11" s="452"/>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1" t="s">
        <v>31</v>
      </c>
      <c r="W12" s="451"/>
      <c r="X12" s="441">
        <f>IF('3443'!K$84=1,'3443'!G12,0)</f>
        <v>0</v>
      </c>
      <c r="Y12" s="441"/>
      <c r="Z12" s="452">
        <v>1</v>
      </c>
      <c r="AA12" s="452"/>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1" t="s">
        <v>33</v>
      </c>
      <c r="W13" s="451"/>
      <c r="X13" s="441">
        <f>IF('3443'!K$84=1,'3443'!G13,0)</f>
        <v>0</v>
      </c>
      <c r="Y13" s="441"/>
      <c r="Z13" s="452">
        <v>1</v>
      </c>
      <c r="AA13" s="452"/>
      <c r="AB13" s="55">
        <f t="shared" si="0"/>
        <v>0</v>
      </c>
      <c r="AC13" s="56">
        <f t="shared" si="1"/>
        <v>0</v>
      </c>
      <c r="AD13" s="9"/>
    </row>
    <row r="14" spans="1:30" x14ac:dyDescent="0.3">
      <c r="A14" s="1" t="s">
        <v>35</v>
      </c>
      <c r="B14" s="14" t="s">
        <v>36</v>
      </c>
      <c r="C14" s="14"/>
      <c r="D14" s="14">
        <v>59.39</v>
      </c>
      <c r="E14" s="14">
        <v>0</v>
      </c>
      <c r="F14" s="14">
        <v>0</v>
      </c>
      <c r="G14" s="47">
        <f t="shared" si="2"/>
        <v>118.78</v>
      </c>
      <c r="H14" s="48"/>
      <c r="I14" s="57">
        <v>1.004</v>
      </c>
      <c r="J14" s="57"/>
      <c r="K14" s="50">
        <f t="shared" si="3"/>
        <v>119.2551</v>
      </c>
      <c r="L14" s="323">
        <f t="shared" si="4"/>
        <v>494752.59942828299</v>
      </c>
      <c r="N14" s="52">
        <v>5103</v>
      </c>
      <c r="O14" s="53">
        <v>103</v>
      </c>
      <c r="Q14" s="54"/>
      <c r="V14" s="451" t="s">
        <v>36</v>
      </c>
      <c r="W14" s="451"/>
      <c r="X14" s="441">
        <f>IF('3443'!K$84=1,'3443'!G14,0)</f>
        <v>0</v>
      </c>
      <c r="Y14" s="441"/>
      <c r="Z14" s="452">
        <v>1</v>
      </c>
      <c r="AA14" s="452"/>
      <c r="AB14" s="55">
        <f t="shared" si="0"/>
        <v>0</v>
      </c>
      <c r="AC14" s="56">
        <f t="shared" si="1"/>
        <v>0</v>
      </c>
      <c r="AD14" s="9"/>
    </row>
    <row r="15" spans="1:30" x14ac:dyDescent="0.3">
      <c r="A15" s="1" t="s">
        <v>37</v>
      </c>
      <c r="B15" s="14" t="s">
        <v>38</v>
      </c>
      <c r="C15" s="14"/>
      <c r="D15" s="14">
        <v>11.28</v>
      </c>
      <c r="E15" s="14">
        <v>0</v>
      </c>
      <c r="F15" s="14">
        <v>0</v>
      </c>
      <c r="G15" s="47">
        <f t="shared" si="2"/>
        <v>22.56</v>
      </c>
      <c r="H15" s="48"/>
      <c r="I15" s="57">
        <f>I14</f>
        <v>1.004</v>
      </c>
      <c r="J15" s="57"/>
      <c r="K15" s="50">
        <f t="shared" si="3"/>
        <v>22.650200000000002</v>
      </c>
      <c r="L15" s="323">
        <f t="shared" si="4"/>
        <v>93968.688362765999</v>
      </c>
      <c r="M15" s="1" t="str">
        <f>IF(ROUND(G15,2)=ROUND(SUM(G34:G36),2)," ","CHECK 2. 9-12 Lines Below")</f>
        <v xml:space="preserve"> </v>
      </c>
      <c r="N15" s="52">
        <v>5103</v>
      </c>
      <c r="O15" s="58" t="s">
        <v>39</v>
      </c>
      <c r="Q15" s="54"/>
      <c r="V15" s="451" t="s">
        <v>38</v>
      </c>
      <c r="W15" s="451"/>
      <c r="X15" s="441">
        <f>IF('3443'!K$84=1,'3443'!G15,0)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IF('3443'!K$84=1,'3443'!G16,0)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IF('3443'!K$84=1,'3443'!G17,0)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IF('3443'!K$84=1,'3443'!G18,0)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IF('3443'!K$84=1,'3443'!G19,0)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IF('3443'!K$84=1,'3443'!G20,0)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IF('3443'!K$84=1,'3443'!G21,0)</f>
        <v>0</v>
      </c>
      <c r="Y21" s="441"/>
      <c r="Z21" s="452">
        <v>1</v>
      </c>
      <c r="AA21" s="452"/>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1" t="s">
        <v>53</v>
      </c>
      <c r="W22" s="451"/>
      <c r="X22" s="441">
        <f>IF('3443'!K$84=1,'3443'!G22,0)</f>
        <v>0</v>
      </c>
      <c r="Y22" s="441"/>
      <c r="Z22" s="452">
        <v>1</v>
      </c>
      <c r="AA22" s="452"/>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1" t="s">
        <v>55</v>
      </c>
      <c r="W23" s="451"/>
      <c r="X23" s="441">
        <f>IF('3443'!K$84=1,'3443'!G23,0)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IF('3443'!K$84=1,'3443'!G24,0)</f>
        <v>0</v>
      </c>
      <c r="Y24" s="441"/>
      <c r="Z24" s="452">
        <v>1</v>
      </c>
      <c r="AA24" s="452"/>
      <c r="AB24" s="55">
        <f t="shared" si="0"/>
        <v>0</v>
      </c>
      <c r="AC24" s="56">
        <f t="shared" si="1"/>
        <v>0</v>
      </c>
      <c r="AD24" s="9"/>
    </row>
    <row r="25" spans="1:30" ht="16.8" thickBot="1" x14ac:dyDescent="0.4">
      <c r="A25" s="1" t="s">
        <v>58</v>
      </c>
      <c r="B25" s="14" t="s">
        <v>59</v>
      </c>
      <c r="C25" s="14"/>
      <c r="D25" s="14">
        <v>16.02</v>
      </c>
      <c r="E25" s="14">
        <v>0</v>
      </c>
      <c r="F25" s="14">
        <v>0</v>
      </c>
      <c r="G25" s="47">
        <f t="shared" si="2"/>
        <v>32.04</v>
      </c>
      <c r="H25" s="48"/>
      <c r="I25" s="57">
        <v>1.004</v>
      </c>
      <c r="J25" s="57"/>
      <c r="K25" s="50">
        <f t="shared" si="3"/>
        <v>32.168199999999999</v>
      </c>
      <c r="L25" s="323">
        <f t="shared" si="4"/>
        <v>133455.93244170598</v>
      </c>
      <c r="N25" s="52">
        <v>5310</v>
      </c>
      <c r="O25" s="53">
        <v>300</v>
      </c>
      <c r="Q25" s="54"/>
      <c r="V25" s="451" t="s">
        <v>59</v>
      </c>
      <c r="W25" s="451"/>
      <c r="X25" s="441">
        <f>IF('3443'!K$84=1,'3443'!G25,0)</f>
        <v>0</v>
      </c>
      <c r="Y25" s="441"/>
      <c r="Z25" s="452">
        <v>1</v>
      </c>
      <c r="AA25" s="452"/>
      <c r="AB25" s="55">
        <f t="shared" si="0"/>
        <v>0</v>
      </c>
      <c r="AC25" s="56">
        <f t="shared" si="1"/>
        <v>0</v>
      </c>
      <c r="AD25" s="9"/>
    </row>
    <row r="26" spans="1:30" ht="20.25" customHeight="1" thickBot="1" x14ac:dyDescent="0.35">
      <c r="B26" s="60" t="s">
        <v>60</v>
      </c>
      <c r="C26" s="60"/>
      <c r="D26" s="61">
        <f t="shared" ref="D26:E26" si="5">SUM(D10:D25)</f>
        <v>86.69</v>
      </c>
      <c r="E26" s="61">
        <f t="shared" si="5"/>
        <v>0</v>
      </c>
      <c r="F26" s="61"/>
      <c r="G26" s="61">
        <f>SUM(G10:G25)</f>
        <v>173.38</v>
      </c>
      <c r="H26" s="62"/>
      <c r="I26" s="62"/>
      <c r="J26" s="63"/>
      <c r="K26" s="64">
        <f>SUM(K10:K25)</f>
        <v>174.07350000000002</v>
      </c>
      <c r="L26" s="321">
        <f>SUM(L10:L25)</f>
        <v>722177.22023275495</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0</v>
      </c>
      <c r="E31" s="14">
        <v>0</v>
      </c>
      <c r="F31" s="85">
        <v>0</v>
      </c>
      <c r="G31" s="47">
        <f t="shared" si="6"/>
        <v>0</v>
      </c>
      <c r="H31" s="76"/>
      <c r="I31" s="86" t="s">
        <v>72</v>
      </c>
      <c r="J31" s="52">
        <v>251</v>
      </c>
      <c r="K31" s="78">
        <v>1173</v>
      </c>
      <c r="L31" s="323">
        <f t="shared" si="8"/>
        <v>0</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11.28</v>
      </c>
      <c r="E34" s="14">
        <v>0</v>
      </c>
      <c r="F34" s="85">
        <v>0</v>
      </c>
      <c r="G34" s="47">
        <f t="shared" si="6"/>
        <v>22.56</v>
      </c>
      <c r="H34" s="76"/>
      <c r="I34" s="86" t="s">
        <v>76</v>
      </c>
      <c r="J34" s="52">
        <v>251</v>
      </c>
      <c r="K34" s="78">
        <v>835</v>
      </c>
      <c r="L34" s="323">
        <f t="shared" si="8"/>
        <v>18837.599999999999</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11.28</v>
      </c>
      <c r="E37" s="61">
        <f t="shared" si="10"/>
        <v>0</v>
      </c>
      <c r="F37" s="61"/>
      <c r="G37" s="61">
        <f>SUM(G28:G36)</f>
        <v>22.56</v>
      </c>
      <c r="H37" s="62"/>
      <c r="I37" s="14" t="s">
        <v>80</v>
      </c>
      <c r="J37" s="14"/>
      <c r="K37" s="14"/>
      <c r="L37" s="323">
        <f>SUM(L28:L36)</f>
        <v>18837.599999999999</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32768.82</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773783.64023275487</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174.07350000000002</v>
      </c>
      <c r="D49" s="116"/>
      <c r="E49" s="116"/>
      <c r="F49" s="116"/>
      <c r="G49" s="117">
        <f>K7</f>
        <v>1.0289999999999999</v>
      </c>
      <c r="H49" s="117"/>
      <c r="I49" s="118">
        <v>901.09</v>
      </c>
      <c r="J49" s="119" t="s">
        <v>95</v>
      </c>
      <c r="K49" s="120">
        <f>ROUND(C49*G49*I49,0)</f>
        <v>161405</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174.07350000000002</v>
      </c>
      <c r="D50" s="138"/>
      <c r="E50" s="139"/>
      <c r="F50" s="139"/>
      <c r="G50" s="140" t="s">
        <v>97</v>
      </c>
      <c r="H50" s="140"/>
      <c r="I50" s="140"/>
      <c r="J50" s="140"/>
      <c r="K50" s="140"/>
      <c r="L50" s="323">
        <f>IF(B2=75,0,K49+K48+K47)</f>
        <v>161405</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174.07350000000002</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8.6700000000000004E-4</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173.38</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9.4799999999999995E-4</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8.6700000000000004E-4</v>
      </c>
      <c r="L59" s="323">
        <f>SUM(I59*K59)</f>
        <v>3672.2331210000002</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8.6700000000000004E-4</v>
      </c>
      <c r="L67" s="323">
        <f>SUM(I67*K67)</f>
        <v>93450.429921000003</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9.4799999999999995E-4</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8.6700000000000004E-4</v>
      </c>
      <c r="L70" s="323">
        <f t="shared" si="11"/>
        <v>-3648.0204120000003</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8.6700000000000004E-4</v>
      </c>
      <c r="L71" s="323">
        <f t="shared" si="11"/>
        <v>1631.8032420000002</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9.4799999999999995E-4</v>
      </c>
      <c r="L72" s="323">
        <f t="shared" si="11"/>
        <v>13481.885303999999</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109</v>
      </c>
      <c r="AA74" s="165" t="s">
        <v>129</v>
      </c>
      <c r="AB74" s="166">
        <f>+K75</f>
        <v>365</v>
      </c>
      <c r="AC74" s="56">
        <f>ROUND(AB74*Z74,0)</f>
        <v>39785</v>
      </c>
      <c r="AD74" s="9"/>
    </row>
    <row r="75" spans="1:30" ht="19.5" customHeight="1" x14ac:dyDescent="0.3">
      <c r="A75" s="1" t="s">
        <v>130</v>
      </c>
      <c r="B75" s="167" t="s">
        <v>127</v>
      </c>
      <c r="C75" s="168" t="s">
        <v>128</v>
      </c>
      <c r="D75" s="167">
        <v>109</v>
      </c>
      <c r="E75" s="167">
        <v>0</v>
      </c>
      <c r="F75" s="167">
        <v>0</v>
      </c>
      <c r="G75" s="169">
        <f>IF($B$154&lt;8,D75,E75)</f>
        <v>109</v>
      </c>
      <c r="H75" s="170"/>
      <c r="I75" s="171">
        <f>AVERAGE(G75,D75)</f>
        <v>109</v>
      </c>
      <c r="J75" s="172" t="s">
        <v>129</v>
      </c>
      <c r="K75" s="173">
        <v>365</v>
      </c>
      <c r="L75" s="323">
        <f t="shared" ref="L75:L78" si="12">SUM(I75*K75)</f>
        <v>39785</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9.4799999999999995E-4</v>
      </c>
      <c r="L77" s="323">
        <f t="shared" si="12"/>
        <v>1632.5517479999999</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8.6700000000000004E-4</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39785</v>
      </c>
      <c r="AD81" s="188"/>
    </row>
    <row r="82" spans="1:30" ht="22.5" customHeight="1" thickTop="1" thickBot="1" x14ac:dyDescent="0.35">
      <c r="B82" s="14" t="s">
        <v>139</v>
      </c>
      <c r="C82" s="14"/>
      <c r="D82" s="14"/>
      <c r="E82" s="14"/>
      <c r="F82" s="14"/>
      <c r="G82" s="14"/>
      <c r="H82" s="14"/>
      <c r="I82" s="14"/>
      <c r="J82" s="14"/>
      <c r="K82" s="14"/>
      <c r="L82" s="342">
        <f>SUM(L44:L81)</f>
        <v>1085194.5231567551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'3443'!AC81</f>
        <v>39785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1085194.5231567551</v>
      </c>
      <c r="L86" s="323">
        <f>IF(G26=0,0,IF(G26&gt;250,-(((250/G26)*K86)*IF(M86="H",0.02,0.05)),IF(M86="H",-0.02*K86,-0.05*K86)))</f>
        <v>-54259.726157837758</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1030934.7969989174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-659739.51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371195.28699891735</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74239.057399783473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345</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346</v>
      </c>
      <c r="C123" s="208" t="s">
        <v>198</v>
      </c>
    </row>
    <row r="124" spans="2:3" hidden="1" x14ac:dyDescent="0.3">
      <c r="B124" s="212" t="s">
        <v>347</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2.3148153559304801E-5</v>
      </c>
      <c r="C135" s="214"/>
    </row>
    <row r="136" spans="1:5" hidden="1" x14ac:dyDescent="0.3">
      <c r="B136" s="215">
        <f>NvsEndTime</f>
        <v>41808.602881944404</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345</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346</v>
      </c>
      <c r="C164" s="222" t="s">
        <v>243</v>
      </c>
      <c r="D164" s="218"/>
    </row>
    <row r="165" spans="1:4" hidden="1" x14ac:dyDescent="0.3">
      <c r="A165" s="217" t="s">
        <v>244</v>
      </c>
      <c r="B165" s="221" t="s">
        <v>347</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2.3148153559304801E-5</v>
      </c>
      <c r="D176" s="218"/>
    </row>
    <row r="177" spans="2:5" hidden="1" x14ac:dyDescent="0.3">
      <c r="B177" s="217" t="s">
        <v>259</v>
      </c>
      <c r="C177" s="225">
        <f>NvsEndTime</f>
        <v>41808.602881944404</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3" priority="2" stopIfTrue="1" operator="lessThan">
      <formula>0</formula>
    </cfRule>
  </conditionalFormatting>
  <conditionalFormatting sqref="A141:A172">
    <cfRule type="cellIs" dxfId="2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77"/>
  <sheetViews>
    <sheetView topLeftCell="B2" zoomScale="70" zoomScaleNormal="70" zoomScalePageLayoutView="80" workbookViewId="0">
      <selection activeCell="B2" sqref="B2"/>
    </sheetView>
  </sheetViews>
  <sheetFormatPr defaultColWidth="8.6640625" defaultRowHeight="15.6" x14ac:dyDescent="0.3"/>
  <cols>
    <col min="1" max="1" width="11.33203125" style="1" hidden="1" customWidth="1"/>
    <col min="2" max="2" width="10.44140625" style="350"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6.33203125" style="1" customWidth="1"/>
    <col min="11" max="11" width="15.5546875" style="1" bestFit="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326"/>
      <c r="M2" s="1" t="s">
        <v>381</v>
      </c>
      <c r="N2" s="3"/>
      <c r="O2" s="1"/>
      <c r="V2" s="8">
        <f>'3924'!B2</f>
        <v>50</v>
      </c>
      <c r="W2" s="429" t="s">
        <v>4</v>
      </c>
      <c r="X2" s="430"/>
      <c r="Y2" s="431"/>
      <c r="Z2" s="431"/>
      <c r="AA2" s="431"/>
      <c r="AB2" s="431"/>
      <c r="AC2" s="431"/>
      <c r="AD2" s="9"/>
    </row>
    <row r="3" spans="1:30" ht="20.399999999999999" x14ac:dyDescent="0.35">
      <c r="B3" s="10" t="str">
        <f>"Revenue Estimate Worksheet for Palm Beach Maritime Academy HS"</f>
        <v>Revenue Estimate Worksheet for Palm Beach Maritime Academy HS</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349"/>
      <c r="K4" s="349"/>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'3924'!G7</f>
        <v>4031.77</v>
      </c>
      <c r="Y7" s="445"/>
      <c r="Z7" s="446" t="s">
        <v>11</v>
      </c>
      <c r="AA7" s="446"/>
      <c r="AB7" s="447">
        <f>+K7</f>
        <v>1.0289999999999999</v>
      </c>
      <c r="AC7" s="447"/>
      <c r="AD7" s="9"/>
    </row>
    <row r="8" spans="1:30" ht="51" customHeight="1" x14ac:dyDescent="0.3">
      <c r="B8" s="28" t="s">
        <v>12</v>
      </c>
      <c r="C8" s="28"/>
      <c r="D8" s="364" t="s">
        <v>480</v>
      </c>
      <c r="E8" s="364" t="s">
        <v>481</v>
      </c>
      <c r="F8" s="358"/>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347" t="s">
        <v>26</v>
      </c>
      <c r="C10" s="347"/>
      <c r="D10" s="347">
        <v>0</v>
      </c>
      <c r="E10" s="347">
        <v>0</v>
      </c>
      <c r="F10" s="347"/>
      <c r="G10" s="47">
        <f>IF($B$154&lt;8,D10*2,D10+E10)</f>
        <v>0</v>
      </c>
      <c r="H10" s="48"/>
      <c r="I10" s="49">
        <v>1.1259999999999999</v>
      </c>
      <c r="J10" s="49"/>
      <c r="K10" s="50">
        <f>ROUND(G10*I10,4)</f>
        <v>0</v>
      </c>
      <c r="L10" s="323">
        <f>SUM(K10*$G$7)*($K$7)</f>
        <v>0</v>
      </c>
      <c r="N10" s="52">
        <v>5101</v>
      </c>
      <c r="O10" s="53">
        <v>101</v>
      </c>
      <c r="Q10" s="305"/>
      <c r="V10" s="440" t="s">
        <v>26</v>
      </c>
      <c r="W10" s="440"/>
      <c r="X10" s="441">
        <f>IF('3924'!K$84=1,'3924'!G10,0)</f>
        <v>0</v>
      </c>
      <c r="Y10" s="441"/>
      <c r="Z10" s="442">
        <v>1</v>
      </c>
      <c r="AA10" s="442"/>
      <c r="AB10" s="55">
        <f t="shared" ref="AB10:AB25" si="0">ROUND(X10*Z10,4)</f>
        <v>0</v>
      </c>
      <c r="AC10" s="56">
        <f t="shared" ref="AC10:AC25" si="1">ROUND(ROUND(AB10*$X$7,4)*($AB$7),0)</f>
        <v>0</v>
      </c>
      <c r="AD10" s="9">
        <v>1</v>
      </c>
    </row>
    <row r="11" spans="1:30" x14ac:dyDescent="0.3">
      <c r="A11" s="1" t="s">
        <v>27</v>
      </c>
      <c r="B11" s="349" t="s">
        <v>28</v>
      </c>
      <c r="C11" s="349"/>
      <c r="D11" s="349">
        <v>0</v>
      </c>
      <c r="E11" s="349">
        <v>0</v>
      </c>
      <c r="F11" s="349"/>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305"/>
      <c r="V11" s="451" t="s">
        <v>28</v>
      </c>
      <c r="W11" s="451"/>
      <c r="X11" s="441">
        <f>IF('3924'!K$84=1,'3924'!G11,0)</f>
        <v>0</v>
      </c>
      <c r="Y11" s="441"/>
      <c r="Z11" s="452">
        <v>1</v>
      </c>
      <c r="AA11" s="452"/>
      <c r="AB11" s="55">
        <f t="shared" si="0"/>
        <v>0</v>
      </c>
      <c r="AC11" s="56">
        <f t="shared" si="1"/>
        <v>0</v>
      </c>
      <c r="AD11" s="9"/>
    </row>
    <row r="12" spans="1:30" x14ac:dyDescent="0.3">
      <c r="A12" s="1" t="s">
        <v>30</v>
      </c>
      <c r="B12" s="349" t="s">
        <v>31</v>
      </c>
      <c r="C12" s="349"/>
      <c r="D12" s="349">
        <v>0</v>
      </c>
      <c r="E12" s="349">
        <v>0</v>
      </c>
      <c r="F12" s="349"/>
      <c r="G12" s="47">
        <f t="shared" si="2"/>
        <v>0</v>
      </c>
      <c r="H12" s="48"/>
      <c r="I12" s="57">
        <v>1</v>
      </c>
      <c r="J12" s="57"/>
      <c r="K12" s="50">
        <f t="shared" si="3"/>
        <v>0</v>
      </c>
      <c r="L12" s="323">
        <f t="shared" si="4"/>
        <v>0</v>
      </c>
      <c r="N12" s="52">
        <v>5102</v>
      </c>
      <c r="O12" s="53">
        <v>102</v>
      </c>
      <c r="Q12" s="305"/>
      <c r="V12" s="451" t="s">
        <v>31</v>
      </c>
      <c r="W12" s="451"/>
      <c r="X12" s="441">
        <f>IF('3924'!K$84=1,'3924'!G12,0)</f>
        <v>0</v>
      </c>
      <c r="Y12" s="441"/>
      <c r="Z12" s="452">
        <v>1</v>
      </c>
      <c r="AA12" s="452"/>
      <c r="AB12" s="55">
        <f t="shared" si="0"/>
        <v>0</v>
      </c>
      <c r="AC12" s="56">
        <f t="shared" si="1"/>
        <v>0</v>
      </c>
      <c r="AD12" s="9"/>
    </row>
    <row r="13" spans="1:30" x14ac:dyDescent="0.3">
      <c r="A13" s="1" t="s">
        <v>32</v>
      </c>
      <c r="B13" s="349" t="s">
        <v>33</v>
      </c>
      <c r="C13" s="349"/>
      <c r="D13" s="349">
        <v>0</v>
      </c>
      <c r="E13" s="349">
        <v>0</v>
      </c>
      <c r="F13" s="349"/>
      <c r="G13" s="47">
        <f t="shared" si="2"/>
        <v>0</v>
      </c>
      <c r="H13" s="48"/>
      <c r="I13" s="57">
        <f>I12</f>
        <v>1</v>
      </c>
      <c r="J13" s="57"/>
      <c r="K13" s="50">
        <f t="shared" si="3"/>
        <v>0</v>
      </c>
      <c r="L13" s="323">
        <f t="shared" si="4"/>
        <v>0</v>
      </c>
      <c r="M13" s="1" t="str">
        <f>IF(ROUND(G13,2)=ROUND(SUM(G31:G33),2)," ","CHECK 2. 4-8 Lines Below")</f>
        <v xml:space="preserve"> </v>
      </c>
      <c r="N13" s="52">
        <v>5102</v>
      </c>
      <c r="O13" s="58" t="s">
        <v>34</v>
      </c>
      <c r="Q13" s="305"/>
      <c r="V13" s="451" t="s">
        <v>33</v>
      </c>
      <c r="W13" s="451"/>
      <c r="X13" s="441">
        <f>IF('3924'!K$84=1,'3924'!G13,0)</f>
        <v>0</v>
      </c>
      <c r="Y13" s="441"/>
      <c r="Z13" s="452">
        <v>1</v>
      </c>
      <c r="AA13" s="452"/>
      <c r="AB13" s="55">
        <f t="shared" si="0"/>
        <v>0</v>
      </c>
      <c r="AC13" s="56">
        <f t="shared" si="1"/>
        <v>0</v>
      </c>
      <c r="AD13" s="9"/>
    </row>
    <row r="14" spans="1:30" x14ac:dyDescent="0.3">
      <c r="A14" s="1" t="s">
        <v>35</v>
      </c>
      <c r="B14" s="349" t="s">
        <v>36</v>
      </c>
      <c r="C14" s="349"/>
      <c r="D14" s="349">
        <v>26.06</v>
      </c>
      <c r="E14" s="349">
        <v>0</v>
      </c>
      <c r="F14" s="349"/>
      <c r="G14" s="47">
        <f t="shared" si="2"/>
        <v>52.12</v>
      </c>
      <c r="H14" s="48"/>
      <c r="I14" s="57">
        <v>1.004</v>
      </c>
      <c r="J14" s="57"/>
      <c r="K14" s="50">
        <f t="shared" si="3"/>
        <v>52.328499999999998</v>
      </c>
      <c r="L14" s="323">
        <f t="shared" si="4"/>
        <v>217094.79426190496</v>
      </c>
      <c r="N14" s="52">
        <v>5103</v>
      </c>
      <c r="O14" s="53">
        <v>103</v>
      </c>
      <c r="Q14" s="305"/>
      <c r="V14" s="451" t="s">
        <v>36</v>
      </c>
      <c r="W14" s="451"/>
      <c r="X14" s="441">
        <f>IF('3924'!K$84=1,'3924'!G14,0)</f>
        <v>0</v>
      </c>
      <c r="Y14" s="441"/>
      <c r="Z14" s="452">
        <v>1</v>
      </c>
      <c r="AA14" s="452"/>
      <c r="AB14" s="55">
        <f t="shared" si="0"/>
        <v>0</v>
      </c>
      <c r="AC14" s="56">
        <f t="shared" si="1"/>
        <v>0</v>
      </c>
      <c r="AD14" s="9"/>
    </row>
    <row r="15" spans="1:30" x14ac:dyDescent="0.3">
      <c r="A15" s="1" t="s">
        <v>37</v>
      </c>
      <c r="B15" s="349" t="s">
        <v>38</v>
      </c>
      <c r="C15" s="349"/>
      <c r="D15" s="349">
        <v>4</v>
      </c>
      <c r="E15" s="349">
        <v>0</v>
      </c>
      <c r="F15" s="349"/>
      <c r="G15" s="47">
        <f t="shared" si="2"/>
        <v>8</v>
      </c>
      <c r="H15" s="48"/>
      <c r="I15" s="57">
        <f>I14</f>
        <v>1.004</v>
      </c>
      <c r="J15" s="57"/>
      <c r="K15" s="50">
        <f t="shared" si="3"/>
        <v>8.032</v>
      </c>
      <c r="L15" s="323">
        <f t="shared" si="4"/>
        <v>33322.288762559998</v>
      </c>
      <c r="M15" s="1" t="str">
        <f>IF(ROUND(G15,2)=ROUND(SUM(G34:G36),2)," ","CHECK 2. 9-12 Lines Below")</f>
        <v xml:space="preserve"> </v>
      </c>
      <c r="N15" s="52">
        <v>5103</v>
      </c>
      <c r="O15" s="58" t="s">
        <v>39</v>
      </c>
      <c r="Q15" s="305"/>
      <c r="V15" s="451" t="s">
        <v>38</v>
      </c>
      <c r="W15" s="451"/>
      <c r="X15" s="441">
        <f>IF('3924'!K$84=1,'3924'!G15,0)</f>
        <v>0</v>
      </c>
      <c r="Y15" s="441"/>
      <c r="Z15" s="452">
        <v>1</v>
      </c>
      <c r="AA15" s="452"/>
      <c r="AB15" s="55">
        <f t="shared" si="0"/>
        <v>0</v>
      </c>
      <c r="AC15" s="59">
        <f t="shared" si="1"/>
        <v>0</v>
      </c>
      <c r="AD15" s="9"/>
    </row>
    <row r="16" spans="1:30" ht="16.2" x14ac:dyDescent="0.35">
      <c r="A16" s="1" t="s">
        <v>40</v>
      </c>
      <c r="B16" s="349" t="s">
        <v>41</v>
      </c>
      <c r="C16" s="349"/>
      <c r="D16" s="349">
        <v>0</v>
      </c>
      <c r="E16" s="349">
        <v>0</v>
      </c>
      <c r="F16" s="349"/>
      <c r="G16" s="47">
        <f t="shared" si="2"/>
        <v>0</v>
      </c>
      <c r="H16" s="48"/>
      <c r="I16" s="57">
        <v>3.548</v>
      </c>
      <c r="J16" s="57"/>
      <c r="K16" s="50">
        <f t="shared" si="3"/>
        <v>0</v>
      </c>
      <c r="L16" s="323">
        <f t="shared" si="4"/>
        <v>0</v>
      </c>
      <c r="N16" s="52">
        <v>5101</v>
      </c>
      <c r="O16" s="1">
        <v>254</v>
      </c>
      <c r="Q16" s="305"/>
      <c r="V16" s="451" t="s">
        <v>41</v>
      </c>
      <c r="W16" s="451"/>
      <c r="X16" s="441">
        <f>IF('3924'!K$84=1,'3924'!G16,0)</f>
        <v>0</v>
      </c>
      <c r="Y16" s="441"/>
      <c r="Z16" s="452">
        <v>1</v>
      </c>
      <c r="AA16" s="452"/>
      <c r="AB16" s="55">
        <f t="shared" si="0"/>
        <v>0</v>
      </c>
      <c r="AC16" s="56">
        <f t="shared" si="1"/>
        <v>0</v>
      </c>
      <c r="AD16" s="9"/>
    </row>
    <row r="17" spans="1:30" ht="16.2" x14ac:dyDescent="0.35">
      <c r="A17" s="1" t="s">
        <v>42</v>
      </c>
      <c r="B17" s="349" t="s">
        <v>43</v>
      </c>
      <c r="C17" s="349"/>
      <c r="D17" s="349">
        <v>0</v>
      </c>
      <c r="E17" s="349">
        <v>0</v>
      </c>
      <c r="F17" s="349"/>
      <c r="G17" s="47">
        <f t="shared" si="2"/>
        <v>0</v>
      </c>
      <c r="H17" s="48"/>
      <c r="I17" s="57">
        <f>I16</f>
        <v>3.548</v>
      </c>
      <c r="J17" s="57"/>
      <c r="K17" s="50">
        <f t="shared" si="3"/>
        <v>0</v>
      </c>
      <c r="L17" s="323">
        <f t="shared" si="4"/>
        <v>0</v>
      </c>
      <c r="N17" s="52">
        <v>5102</v>
      </c>
      <c r="O17" s="305">
        <v>254</v>
      </c>
      <c r="Q17" s="305"/>
      <c r="V17" s="451" t="s">
        <v>43</v>
      </c>
      <c r="W17" s="451"/>
      <c r="X17" s="441">
        <f>IF('3924'!K$84=1,'3924'!G17,0)</f>
        <v>0</v>
      </c>
      <c r="Y17" s="441"/>
      <c r="Z17" s="452">
        <v>1</v>
      </c>
      <c r="AA17" s="452"/>
      <c r="AB17" s="55">
        <f t="shared" si="0"/>
        <v>0</v>
      </c>
      <c r="AC17" s="56">
        <f t="shared" si="1"/>
        <v>0</v>
      </c>
      <c r="AD17" s="9"/>
    </row>
    <row r="18" spans="1:30" ht="16.2" x14ac:dyDescent="0.35">
      <c r="A18" s="1" t="s">
        <v>44</v>
      </c>
      <c r="B18" s="349" t="s">
        <v>45</v>
      </c>
      <c r="C18" s="349"/>
      <c r="D18" s="349">
        <v>0</v>
      </c>
      <c r="E18" s="349">
        <v>0</v>
      </c>
      <c r="F18" s="349"/>
      <c r="G18" s="47">
        <f t="shared" si="2"/>
        <v>0</v>
      </c>
      <c r="H18" s="48"/>
      <c r="I18" s="57">
        <f>I17</f>
        <v>3.548</v>
      </c>
      <c r="J18" s="57"/>
      <c r="K18" s="50">
        <f t="shared" si="3"/>
        <v>0</v>
      </c>
      <c r="L18" s="323">
        <f t="shared" si="4"/>
        <v>0</v>
      </c>
      <c r="N18" s="52">
        <v>5103</v>
      </c>
      <c r="O18" s="305">
        <v>254</v>
      </c>
      <c r="Q18" s="305"/>
      <c r="V18" s="451" t="s">
        <v>45</v>
      </c>
      <c r="W18" s="451"/>
      <c r="X18" s="441">
        <f>IF('3924'!K$84=1,'3924'!G18,0)</f>
        <v>0</v>
      </c>
      <c r="Y18" s="441"/>
      <c r="Z18" s="452">
        <v>1</v>
      </c>
      <c r="AA18" s="452"/>
      <c r="AB18" s="55">
        <f t="shared" si="0"/>
        <v>0</v>
      </c>
      <c r="AC18" s="56">
        <f t="shared" si="1"/>
        <v>0</v>
      </c>
      <c r="AD18" s="9"/>
    </row>
    <row r="19" spans="1:30" ht="15" customHeight="1" x14ac:dyDescent="0.35">
      <c r="A19" s="1" t="s">
        <v>46</v>
      </c>
      <c r="B19" s="349" t="s">
        <v>47</v>
      </c>
      <c r="C19" s="349"/>
      <c r="D19" s="349">
        <v>0</v>
      </c>
      <c r="E19" s="349">
        <v>0</v>
      </c>
      <c r="F19" s="349"/>
      <c r="G19" s="47">
        <f t="shared" si="2"/>
        <v>0</v>
      </c>
      <c r="H19" s="48"/>
      <c r="I19" s="57">
        <v>5.1040000000000001</v>
      </c>
      <c r="J19" s="57"/>
      <c r="K19" s="50">
        <f t="shared" si="3"/>
        <v>0</v>
      </c>
      <c r="L19" s="323">
        <f t="shared" si="4"/>
        <v>0</v>
      </c>
      <c r="N19" s="52">
        <v>5101</v>
      </c>
      <c r="O19" s="1">
        <v>255</v>
      </c>
      <c r="Q19" s="305"/>
      <c r="V19" s="451" t="s">
        <v>47</v>
      </c>
      <c r="W19" s="451"/>
      <c r="X19" s="441">
        <f>IF('3924'!K$84=1,'3924'!G19,0)</f>
        <v>0</v>
      </c>
      <c r="Y19" s="441"/>
      <c r="Z19" s="452">
        <v>1</v>
      </c>
      <c r="AA19" s="452"/>
      <c r="AB19" s="55">
        <f t="shared" si="0"/>
        <v>0</v>
      </c>
      <c r="AC19" s="56">
        <f t="shared" si="1"/>
        <v>0</v>
      </c>
      <c r="AD19" s="9"/>
    </row>
    <row r="20" spans="1:30" ht="15" customHeight="1" x14ac:dyDescent="0.35">
      <c r="A20" s="1" t="s">
        <v>48</v>
      </c>
      <c r="B20" s="349" t="s">
        <v>49</v>
      </c>
      <c r="C20" s="349"/>
      <c r="D20" s="349">
        <v>0</v>
      </c>
      <c r="E20" s="349">
        <v>0</v>
      </c>
      <c r="F20" s="349"/>
      <c r="G20" s="47">
        <f t="shared" si="2"/>
        <v>0</v>
      </c>
      <c r="H20" s="48"/>
      <c r="I20" s="57">
        <f>I19</f>
        <v>5.1040000000000001</v>
      </c>
      <c r="J20" s="57"/>
      <c r="K20" s="50">
        <f t="shared" si="3"/>
        <v>0</v>
      </c>
      <c r="L20" s="323">
        <f t="shared" si="4"/>
        <v>0</v>
      </c>
      <c r="N20" s="52">
        <v>5102</v>
      </c>
      <c r="O20" s="305">
        <v>255</v>
      </c>
      <c r="Q20" s="305"/>
      <c r="V20" s="451" t="s">
        <v>49</v>
      </c>
      <c r="W20" s="451"/>
      <c r="X20" s="441">
        <f>IF('3924'!K$84=1,'3924'!G20,0)</f>
        <v>0</v>
      </c>
      <c r="Y20" s="441"/>
      <c r="Z20" s="452">
        <v>1</v>
      </c>
      <c r="AA20" s="452"/>
      <c r="AB20" s="55">
        <f t="shared" si="0"/>
        <v>0</v>
      </c>
      <c r="AC20" s="56">
        <f t="shared" si="1"/>
        <v>0</v>
      </c>
      <c r="AD20" s="9"/>
    </row>
    <row r="21" spans="1:30" ht="15" customHeight="1" x14ac:dyDescent="0.35">
      <c r="A21" s="1" t="s">
        <v>50</v>
      </c>
      <c r="B21" s="349" t="s">
        <v>51</v>
      </c>
      <c r="C21" s="349"/>
      <c r="D21" s="349">
        <v>0</v>
      </c>
      <c r="E21" s="349">
        <v>0</v>
      </c>
      <c r="F21" s="349"/>
      <c r="G21" s="47">
        <f t="shared" si="2"/>
        <v>0</v>
      </c>
      <c r="H21" s="48"/>
      <c r="I21" s="57">
        <f>I20</f>
        <v>5.1040000000000001</v>
      </c>
      <c r="J21" s="57"/>
      <c r="K21" s="50">
        <f t="shared" si="3"/>
        <v>0</v>
      </c>
      <c r="L21" s="323">
        <f t="shared" si="4"/>
        <v>0</v>
      </c>
      <c r="N21" s="52">
        <v>5103</v>
      </c>
      <c r="O21" s="305">
        <v>255</v>
      </c>
      <c r="Q21" s="305"/>
      <c r="V21" s="451" t="s">
        <v>51</v>
      </c>
      <c r="W21" s="451"/>
      <c r="X21" s="441">
        <f>IF('3924'!K$84=1,'3924'!G21,0)</f>
        <v>0</v>
      </c>
      <c r="Y21" s="441"/>
      <c r="Z21" s="452">
        <v>1</v>
      </c>
      <c r="AA21" s="452"/>
      <c r="AB21" s="55">
        <f t="shared" si="0"/>
        <v>0</v>
      </c>
      <c r="AC21" s="56">
        <f t="shared" si="1"/>
        <v>0</v>
      </c>
      <c r="AD21" s="9"/>
    </row>
    <row r="22" spans="1:30" ht="16.2" x14ac:dyDescent="0.35">
      <c r="A22" s="1" t="s">
        <v>52</v>
      </c>
      <c r="B22" s="349" t="s">
        <v>53</v>
      </c>
      <c r="C22" s="349"/>
      <c r="D22" s="349">
        <v>0</v>
      </c>
      <c r="E22" s="349">
        <v>0</v>
      </c>
      <c r="F22" s="349"/>
      <c r="G22" s="47">
        <f t="shared" si="2"/>
        <v>0</v>
      </c>
      <c r="H22" s="48"/>
      <c r="I22" s="57">
        <v>1.147</v>
      </c>
      <c r="J22" s="57"/>
      <c r="K22" s="50">
        <f t="shared" si="3"/>
        <v>0</v>
      </c>
      <c r="L22" s="323">
        <f t="shared" si="4"/>
        <v>0</v>
      </c>
      <c r="N22" s="52">
        <v>5101</v>
      </c>
      <c r="O22" s="53">
        <v>130</v>
      </c>
      <c r="Q22" s="305"/>
      <c r="V22" s="451" t="s">
        <v>53</v>
      </c>
      <c r="W22" s="451"/>
      <c r="X22" s="441">
        <f>IF('3924'!K$84=1,'3924'!G22,0)</f>
        <v>0</v>
      </c>
      <c r="Y22" s="441"/>
      <c r="Z22" s="452">
        <v>1</v>
      </c>
      <c r="AA22" s="452"/>
      <c r="AB22" s="55">
        <f t="shared" si="0"/>
        <v>0</v>
      </c>
      <c r="AC22" s="56">
        <f t="shared" si="1"/>
        <v>0</v>
      </c>
      <c r="AD22" s="9"/>
    </row>
    <row r="23" spans="1:30" ht="16.2" x14ac:dyDescent="0.35">
      <c r="A23" s="1" t="s">
        <v>54</v>
      </c>
      <c r="B23" s="349" t="s">
        <v>55</v>
      </c>
      <c r="C23" s="349"/>
      <c r="D23" s="349">
        <v>0</v>
      </c>
      <c r="E23" s="349">
        <v>0</v>
      </c>
      <c r="F23" s="349"/>
      <c r="G23" s="47">
        <f t="shared" si="2"/>
        <v>0</v>
      </c>
      <c r="H23" s="48"/>
      <c r="I23" s="57">
        <f>I22</f>
        <v>1.147</v>
      </c>
      <c r="J23" s="57"/>
      <c r="K23" s="50">
        <f t="shared" si="3"/>
        <v>0</v>
      </c>
      <c r="L23" s="323">
        <f t="shared" si="4"/>
        <v>0</v>
      </c>
      <c r="N23" s="52">
        <v>5102</v>
      </c>
      <c r="O23" s="53">
        <v>130</v>
      </c>
      <c r="Q23" s="305"/>
      <c r="V23" s="451" t="s">
        <v>55</v>
      </c>
      <c r="W23" s="451"/>
      <c r="X23" s="441">
        <f>IF('3924'!K$84=1,'3924'!G23,0)</f>
        <v>0</v>
      </c>
      <c r="Y23" s="441"/>
      <c r="Z23" s="452">
        <v>1</v>
      </c>
      <c r="AA23" s="452"/>
      <c r="AB23" s="55">
        <f t="shared" si="0"/>
        <v>0</v>
      </c>
      <c r="AC23" s="56">
        <f t="shared" si="1"/>
        <v>0</v>
      </c>
      <c r="AD23" s="9"/>
    </row>
    <row r="24" spans="1:30" ht="16.2" x14ac:dyDescent="0.35">
      <c r="A24" s="1" t="s">
        <v>56</v>
      </c>
      <c r="B24" s="349" t="s">
        <v>57</v>
      </c>
      <c r="C24" s="349"/>
      <c r="D24" s="349">
        <v>1.22</v>
      </c>
      <c r="E24" s="349">
        <v>0</v>
      </c>
      <c r="F24" s="349"/>
      <c r="G24" s="47">
        <f t="shared" si="2"/>
        <v>2.44</v>
      </c>
      <c r="H24" s="48"/>
      <c r="I24" s="57">
        <f>I23</f>
        <v>1.147</v>
      </c>
      <c r="J24" s="57"/>
      <c r="K24" s="50">
        <f t="shared" si="3"/>
        <v>2.7987000000000002</v>
      </c>
      <c r="L24" s="323">
        <f t="shared" si="4"/>
        <v>11610.942425271</v>
      </c>
      <c r="N24" s="52">
        <v>5103</v>
      </c>
      <c r="O24" s="53">
        <v>130</v>
      </c>
      <c r="Q24" s="305"/>
      <c r="V24" s="451" t="s">
        <v>57</v>
      </c>
      <c r="W24" s="451"/>
      <c r="X24" s="441">
        <f>IF('3924'!K$84=1,'3924'!G24,0)</f>
        <v>0</v>
      </c>
      <c r="Y24" s="441"/>
      <c r="Z24" s="452">
        <v>1</v>
      </c>
      <c r="AA24" s="452"/>
      <c r="AB24" s="55">
        <f t="shared" si="0"/>
        <v>0</v>
      </c>
      <c r="AC24" s="56">
        <f t="shared" si="1"/>
        <v>0</v>
      </c>
      <c r="AD24" s="9"/>
    </row>
    <row r="25" spans="1:30" ht="16.8" thickBot="1" x14ac:dyDescent="0.4">
      <c r="A25" s="1" t="s">
        <v>58</v>
      </c>
      <c r="B25" s="349" t="s">
        <v>59</v>
      </c>
      <c r="C25" s="349"/>
      <c r="D25" s="349">
        <v>0</v>
      </c>
      <c r="E25" s="349">
        <v>0</v>
      </c>
      <c r="F25" s="349"/>
      <c r="G25" s="47">
        <f t="shared" si="2"/>
        <v>0</v>
      </c>
      <c r="H25" s="48"/>
      <c r="I25" s="57">
        <v>1.004</v>
      </c>
      <c r="J25" s="57"/>
      <c r="K25" s="50">
        <f t="shared" si="3"/>
        <v>0</v>
      </c>
      <c r="L25" s="323">
        <f t="shared" si="4"/>
        <v>0</v>
      </c>
      <c r="N25" s="52">
        <v>5310</v>
      </c>
      <c r="O25" s="53">
        <v>300</v>
      </c>
      <c r="Q25" s="305"/>
      <c r="V25" s="451" t="s">
        <v>59</v>
      </c>
      <c r="W25" s="451"/>
      <c r="X25" s="441">
        <f>IF('3924'!K$84=1,'3924'!G25,0)</f>
        <v>0</v>
      </c>
      <c r="Y25" s="441"/>
      <c r="Z25" s="452">
        <v>1</v>
      </c>
      <c r="AA25" s="452"/>
      <c r="AB25" s="55">
        <f t="shared" si="0"/>
        <v>0</v>
      </c>
      <c r="AC25" s="56">
        <f t="shared" si="1"/>
        <v>0</v>
      </c>
      <c r="AD25" s="9"/>
    </row>
    <row r="26" spans="1:30" ht="20.25" customHeight="1" thickBot="1" x14ac:dyDescent="0.35">
      <c r="B26" s="60" t="s">
        <v>60</v>
      </c>
      <c r="C26" s="60"/>
      <c r="D26" s="61">
        <f t="shared" ref="D26:E26" si="5">SUM(D10:D25)</f>
        <v>31.279999999999998</v>
      </c>
      <c r="E26" s="61">
        <f t="shared" si="5"/>
        <v>0</v>
      </c>
      <c r="F26" s="61"/>
      <c r="G26" s="61">
        <f>SUM(G10:G25)</f>
        <v>62.559999999999995</v>
      </c>
      <c r="H26" s="62"/>
      <c r="I26" s="62"/>
      <c r="J26" s="63"/>
      <c r="K26" s="64">
        <f>SUM(K10:K25)</f>
        <v>63.159199999999998</v>
      </c>
      <c r="L26" s="321">
        <f>SUM(L10:L25)</f>
        <v>262028.02544973596</v>
      </c>
      <c r="N26" s="305"/>
      <c r="O26" s="65"/>
      <c r="P26" s="305"/>
      <c r="Q26" s="305"/>
      <c r="V26" s="453" t="s">
        <v>60</v>
      </c>
      <c r="W26" s="453"/>
      <c r="X26" s="454">
        <f>SUM(X10:X25)</f>
        <v>0</v>
      </c>
      <c r="Y26" s="454"/>
      <c r="Z26" s="455"/>
      <c r="AA26" s="456"/>
      <c r="AB26" s="66">
        <f>SUM(AB10:AB25)</f>
        <v>0</v>
      </c>
      <c r="AC26" s="67">
        <f>SUM(AC10:AC25)</f>
        <v>0</v>
      </c>
      <c r="AD26" s="9"/>
    </row>
    <row r="27" spans="1:30" ht="51.75" customHeight="1" x14ac:dyDescent="0.3">
      <c r="B27" s="60" t="s">
        <v>61</v>
      </c>
      <c r="C27" s="60"/>
      <c r="D27" s="364" t="s">
        <v>480</v>
      </c>
      <c r="E27" s="364" t="s">
        <v>481</v>
      </c>
      <c r="F27" s="358"/>
      <c r="G27" s="68" t="s">
        <v>62</v>
      </c>
      <c r="H27" s="69"/>
      <c r="I27" s="70" t="s">
        <v>63</v>
      </c>
      <c r="J27" s="70" t="s">
        <v>64</v>
      </c>
      <c r="K27" s="71" t="s">
        <v>65</v>
      </c>
      <c r="N27" s="305"/>
      <c r="O27" s="65"/>
      <c r="P27" s="305"/>
      <c r="Q27" s="305"/>
      <c r="V27" s="457" t="s">
        <v>61</v>
      </c>
      <c r="W27" s="457"/>
      <c r="X27" s="458" t="s">
        <v>62</v>
      </c>
      <c r="Y27" s="458"/>
      <c r="Z27" s="72" t="s">
        <v>63</v>
      </c>
      <c r="AA27" s="73" t="s">
        <v>64</v>
      </c>
      <c r="AB27" s="74" t="s">
        <v>65</v>
      </c>
      <c r="AC27" s="9"/>
      <c r="AD27" s="9"/>
    </row>
    <row r="28" spans="1:30" ht="15.75" customHeight="1" x14ac:dyDescent="0.3">
      <c r="A28" s="1" t="s">
        <v>66</v>
      </c>
      <c r="B28" s="459" t="s">
        <v>67</v>
      </c>
      <c r="C28" s="460"/>
      <c r="D28" s="349">
        <v>0</v>
      </c>
      <c r="E28" s="349">
        <v>0</v>
      </c>
      <c r="F28" s="75"/>
      <c r="G28" s="47">
        <f t="shared" ref="G28:G36" si="6">IF($B$154&lt;8,D28*2,D28+E28)</f>
        <v>0</v>
      </c>
      <c r="H28" s="76"/>
      <c r="I28" s="77" t="s">
        <v>68</v>
      </c>
      <c r="J28" s="52">
        <v>251</v>
      </c>
      <c r="K28" s="78">
        <v>1047</v>
      </c>
      <c r="L28" s="323">
        <f>SUM(G28*K28)</f>
        <v>0</v>
      </c>
      <c r="N28" s="350">
        <v>5101</v>
      </c>
      <c r="O28" s="305">
        <v>251</v>
      </c>
      <c r="P28" s="79"/>
      <c r="Q28" s="80"/>
      <c r="V28" s="465" t="s">
        <v>67</v>
      </c>
      <c r="W28" s="465"/>
      <c r="X28" s="466"/>
      <c r="Y28" s="466"/>
      <c r="Z28" s="81" t="s">
        <v>68</v>
      </c>
      <c r="AA28" s="351">
        <v>251</v>
      </c>
      <c r="AB28" s="83">
        <f>+K28</f>
        <v>1047</v>
      </c>
      <c r="AC28" s="84">
        <f t="shared" ref="AC28:AC36" si="7">ROUND(X28*AB28,0)</f>
        <v>0</v>
      </c>
      <c r="AD28" s="9"/>
    </row>
    <row r="29" spans="1:30" x14ac:dyDescent="0.3">
      <c r="A29" s="1" t="s">
        <v>69</v>
      </c>
      <c r="B29" s="461"/>
      <c r="C29" s="462"/>
      <c r="D29" s="349">
        <v>0</v>
      </c>
      <c r="E29" s="349">
        <v>0</v>
      </c>
      <c r="F29" s="85"/>
      <c r="G29" s="47">
        <f t="shared" si="6"/>
        <v>0</v>
      </c>
      <c r="H29" s="76"/>
      <c r="I29" s="52" t="s">
        <v>68</v>
      </c>
      <c r="J29" s="52">
        <v>252</v>
      </c>
      <c r="K29" s="78">
        <v>3380</v>
      </c>
      <c r="L29" s="323">
        <f t="shared" ref="L29:L36" si="8">SUM(G29*K29)</f>
        <v>0</v>
      </c>
      <c r="N29" s="350">
        <v>5101</v>
      </c>
      <c r="O29" s="305">
        <v>252</v>
      </c>
      <c r="P29" s="79"/>
      <c r="Q29" s="80"/>
      <c r="V29" s="465"/>
      <c r="W29" s="465"/>
      <c r="X29" s="466"/>
      <c r="Y29" s="466"/>
      <c r="Z29" s="351" t="s">
        <v>68</v>
      </c>
      <c r="AA29" s="351">
        <v>252</v>
      </c>
      <c r="AB29" s="83">
        <f t="shared" ref="AB29:AB36" si="9">+K29</f>
        <v>3380</v>
      </c>
      <c r="AC29" s="84">
        <f t="shared" si="7"/>
        <v>0</v>
      </c>
      <c r="AD29" s="9"/>
    </row>
    <row r="30" spans="1:30" x14ac:dyDescent="0.3">
      <c r="A30" s="1" t="s">
        <v>70</v>
      </c>
      <c r="B30" s="461"/>
      <c r="C30" s="462"/>
      <c r="D30" s="349">
        <v>0</v>
      </c>
      <c r="E30" s="349">
        <v>0</v>
      </c>
      <c r="F30" s="85"/>
      <c r="G30" s="47">
        <f t="shared" si="6"/>
        <v>0</v>
      </c>
      <c r="H30" s="76"/>
      <c r="I30" s="52" t="s">
        <v>68</v>
      </c>
      <c r="J30" s="52">
        <v>253</v>
      </c>
      <c r="K30" s="78">
        <v>6896</v>
      </c>
      <c r="L30" s="323">
        <f t="shared" si="8"/>
        <v>0</v>
      </c>
      <c r="N30" s="350">
        <v>5101</v>
      </c>
      <c r="O30" s="305">
        <v>253</v>
      </c>
      <c r="P30" s="79"/>
      <c r="Q30" s="65"/>
      <c r="V30" s="465"/>
      <c r="W30" s="465"/>
      <c r="X30" s="466"/>
      <c r="Y30" s="466"/>
      <c r="Z30" s="351" t="s">
        <v>68</v>
      </c>
      <c r="AA30" s="351">
        <v>253</v>
      </c>
      <c r="AB30" s="83">
        <f t="shared" si="9"/>
        <v>6896</v>
      </c>
      <c r="AC30" s="84">
        <f t="shared" si="7"/>
        <v>0</v>
      </c>
      <c r="AD30" s="9"/>
    </row>
    <row r="31" spans="1:30" x14ac:dyDescent="0.3">
      <c r="A31" s="1" t="s">
        <v>71</v>
      </c>
      <c r="B31" s="461"/>
      <c r="C31" s="462"/>
      <c r="D31" s="349">
        <v>0</v>
      </c>
      <c r="E31" s="349">
        <v>0</v>
      </c>
      <c r="F31" s="85"/>
      <c r="G31" s="47">
        <f t="shared" si="6"/>
        <v>0</v>
      </c>
      <c r="H31" s="76"/>
      <c r="I31" s="86" t="s">
        <v>72</v>
      </c>
      <c r="J31" s="52">
        <v>251</v>
      </c>
      <c r="K31" s="78">
        <v>1173</v>
      </c>
      <c r="L31" s="323">
        <f t="shared" si="8"/>
        <v>0</v>
      </c>
      <c r="N31" s="350">
        <v>5102</v>
      </c>
      <c r="O31" s="305">
        <v>251</v>
      </c>
      <c r="P31" s="79"/>
      <c r="Q31" s="65"/>
      <c r="V31" s="465"/>
      <c r="W31" s="465"/>
      <c r="X31" s="466"/>
      <c r="Y31" s="466"/>
      <c r="Z31" s="87" t="s">
        <v>72</v>
      </c>
      <c r="AA31" s="351">
        <v>251</v>
      </c>
      <c r="AB31" s="83">
        <f t="shared" si="9"/>
        <v>1173</v>
      </c>
      <c r="AC31" s="84">
        <f t="shared" si="7"/>
        <v>0</v>
      </c>
      <c r="AD31" s="9"/>
    </row>
    <row r="32" spans="1:30" x14ac:dyDescent="0.3">
      <c r="A32" s="1" t="s">
        <v>73</v>
      </c>
      <c r="B32" s="461"/>
      <c r="C32" s="462"/>
      <c r="D32" s="349">
        <v>0</v>
      </c>
      <c r="E32" s="349">
        <v>0</v>
      </c>
      <c r="F32" s="85"/>
      <c r="G32" s="47">
        <f t="shared" si="6"/>
        <v>0</v>
      </c>
      <c r="H32" s="76"/>
      <c r="I32" s="86" t="s">
        <v>72</v>
      </c>
      <c r="J32" s="52">
        <v>252</v>
      </c>
      <c r="K32" s="78">
        <v>3506</v>
      </c>
      <c r="L32" s="323">
        <f t="shared" si="8"/>
        <v>0</v>
      </c>
      <c r="N32" s="350">
        <v>5102</v>
      </c>
      <c r="O32" s="305">
        <v>252</v>
      </c>
      <c r="P32" s="79"/>
      <c r="Q32" s="305"/>
      <c r="V32" s="465"/>
      <c r="W32" s="465"/>
      <c r="X32" s="466"/>
      <c r="Y32" s="466"/>
      <c r="Z32" s="87" t="s">
        <v>72</v>
      </c>
      <c r="AA32" s="351">
        <v>252</v>
      </c>
      <c r="AB32" s="83">
        <f t="shared" si="9"/>
        <v>3506</v>
      </c>
      <c r="AC32" s="84">
        <f t="shared" si="7"/>
        <v>0</v>
      </c>
      <c r="AD32" s="9"/>
    </row>
    <row r="33" spans="1:30" x14ac:dyDescent="0.3">
      <c r="A33" s="1" t="s">
        <v>74</v>
      </c>
      <c r="B33" s="461"/>
      <c r="C33" s="462"/>
      <c r="D33" s="349">
        <v>0</v>
      </c>
      <c r="E33" s="349">
        <v>0</v>
      </c>
      <c r="F33" s="85"/>
      <c r="G33" s="47">
        <f t="shared" si="6"/>
        <v>0</v>
      </c>
      <c r="H33" s="76"/>
      <c r="I33" s="86" t="s">
        <v>72</v>
      </c>
      <c r="J33" s="52">
        <v>253</v>
      </c>
      <c r="K33" s="78">
        <v>7023</v>
      </c>
      <c r="L33" s="323">
        <f t="shared" si="8"/>
        <v>0</v>
      </c>
      <c r="N33" s="350">
        <v>5102</v>
      </c>
      <c r="O33" s="305">
        <v>253</v>
      </c>
      <c r="P33" s="79"/>
      <c r="Q33" s="80"/>
      <c r="V33" s="465"/>
      <c r="W33" s="465"/>
      <c r="X33" s="466"/>
      <c r="Y33" s="466"/>
      <c r="Z33" s="87" t="s">
        <v>72</v>
      </c>
      <c r="AA33" s="351">
        <v>253</v>
      </c>
      <c r="AB33" s="83">
        <f t="shared" si="9"/>
        <v>7023</v>
      </c>
      <c r="AC33" s="84">
        <f t="shared" si="7"/>
        <v>0</v>
      </c>
      <c r="AD33" s="9"/>
    </row>
    <row r="34" spans="1:30" x14ac:dyDescent="0.3">
      <c r="A34" s="1" t="s">
        <v>75</v>
      </c>
      <c r="B34" s="461"/>
      <c r="C34" s="462"/>
      <c r="D34" s="349">
        <v>4</v>
      </c>
      <c r="E34" s="349">
        <v>0</v>
      </c>
      <c r="F34" s="85"/>
      <c r="G34" s="47">
        <f t="shared" si="6"/>
        <v>8</v>
      </c>
      <c r="H34" s="76"/>
      <c r="I34" s="86" t="s">
        <v>76</v>
      </c>
      <c r="J34" s="52">
        <v>251</v>
      </c>
      <c r="K34" s="78">
        <v>835</v>
      </c>
      <c r="L34" s="323">
        <f t="shared" si="8"/>
        <v>6680</v>
      </c>
      <c r="N34" s="350">
        <v>5103</v>
      </c>
      <c r="O34" s="305">
        <v>251</v>
      </c>
      <c r="P34" s="79"/>
      <c r="Q34" s="80"/>
      <c r="V34" s="465"/>
      <c r="W34" s="465"/>
      <c r="X34" s="466"/>
      <c r="Y34" s="466"/>
      <c r="Z34" s="87" t="s">
        <v>76</v>
      </c>
      <c r="AA34" s="351">
        <v>251</v>
      </c>
      <c r="AB34" s="83">
        <f t="shared" si="9"/>
        <v>835</v>
      </c>
      <c r="AC34" s="84">
        <f t="shared" si="7"/>
        <v>0</v>
      </c>
      <c r="AD34" s="9"/>
    </row>
    <row r="35" spans="1:30" x14ac:dyDescent="0.3">
      <c r="A35" s="1" t="s">
        <v>77</v>
      </c>
      <c r="B35" s="461"/>
      <c r="C35" s="462"/>
      <c r="D35" s="349">
        <v>0</v>
      </c>
      <c r="E35" s="349">
        <v>0</v>
      </c>
      <c r="F35" s="85"/>
      <c r="G35" s="47">
        <f t="shared" si="6"/>
        <v>0</v>
      </c>
      <c r="H35" s="76"/>
      <c r="I35" s="86" t="s">
        <v>76</v>
      </c>
      <c r="J35" s="52">
        <v>252</v>
      </c>
      <c r="K35" s="78">
        <v>3168</v>
      </c>
      <c r="L35" s="323">
        <f t="shared" si="8"/>
        <v>0</v>
      </c>
      <c r="N35" s="350">
        <v>5103</v>
      </c>
      <c r="O35" s="305">
        <v>252</v>
      </c>
      <c r="P35" s="79"/>
      <c r="Q35" s="88"/>
      <c r="V35" s="465"/>
      <c r="W35" s="465"/>
      <c r="X35" s="466"/>
      <c r="Y35" s="466"/>
      <c r="Z35" s="87" t="s">
        <v>76</v>
      </c>
      <c r="AA35" s="351">
        <v>252</v>
      </c>
      <c r="AB35" s="83">
        <f t="shared" si="9"/>
        <v>3168</v>
      </c>
      <c r="AC35" s="84">
        <f t="shared" si="7"/>
        <v>0</v>
      </c>
      <c r="AD35" s="9"/>
    </row>
    <row r="36" spans="1:30" ht="16.2" thickBot="1" x14ac:dyDescent="0.35">
      <c r="A36" s="1" t="s">
        <v>78</v>
      </c>
      <c r="B36" s="463"/>
      <c r="C36" s="464"/>
      <c r="D36" s="349">
        <v>0</v>
      </c>
      <c r="E36" s="349">
        <v>0</v>
      </c>
      <c r="F36" s="85"/>
      <c r="G36" s="47">
        <f t="shared" si="6"/>
        <v>0</v>
      </c>
      <c r="H36" s="76"/>
      <c r="I36" s="86" t="s">
        <v>76</v>
      </c>
      <c r="J36" s="52">
        <v>253</v>
      </c>
      <c r="K36" s="78">
        <v>6685</v>
      </c>
      <c r="L36" s="323">
        <f t="shared" si="8"/>
        <v>0</v>
      </c>
      <c r="N36" s="350">
        <v>5103</v>
      </c>
      <c r="O36" s="305">
        <v>253</v>
      </c>
      <c r="P36" s="79"/>
      <c r="Q36" s="89"/>
      <c r="V36" s="465"/>
      <c r="W36" s="465"/>
      <c r="X36" s="473"/>
      <c r="Y36" s="473"/>
      <c r="Z36" s="87" t="s">
        <v>76</v>
      </c>
      <c r="AA36" s="351">
        <v>253</v>
      </c>
      <c r="AB36" s="83">
        <f t="shared" si="9"/>
        <v>6685</v>
      </c>
      <c r="AC36" s="90">
        <f t="shared" si="7"/>
        <v>0</v>
      </c>
      <c r="AD36" s="9"/>
    </row>
    <row r="37" spans="1:30" ht="18.75" customHeight="1" x14ac:dyDescent="0.3">
      <c r="B37" s="349" t="s">
        <v>79</v>
      </c>
      <c r="C37" s="349"/>
      <c r="D37" s="61">
        <f t="shared" ref="D37:E37" si="10">SUM(D28:D36)</f>
        <v>4</v>
      </c>
      <c r="E37" s="61">
        <f t="shared" si="10"/>
        <v>0</v>
      </c>
      <c r="F37" s="61"/>
      <c r="G37" s="61">
        <f>SUM(G28:G36)</f>
        <v>8</v>
      </c>
      <c r="H37" s="62"/>
      <c r="I37" s="349" t="s">
        <v>80</v>
      </c>
      <c r="J37" s="349"/>
      <c r="K37" s="349"/>
      <c r="L37" s="323">
        <f>SUM(L28:L36)</f>
        <v>6680</v>
      </c>
      <c r="N37" s="305"/>
      <c r="O37" s="65"/>
      <c r="P37" s="305"/>
      <c r="Q37" s="305"/>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305"/>
      <c r="O38" s="65"/>
      <c r="P38" s="305"/>
      <c r="Q38" s="305"/>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349" t="s">
        <v>83</v>
      </c>
      <c r="J39" s="349"/>
      <c r="K39" s="349"/>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11823.839999999998</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355"/>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280531.86544973595</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354"/>
    </row>
    <row r="46" spans="1:30" ht="18.75" customHeight="1" x14ac:dyDescent="0.3">
      <c r="B46" s="1"/>
      <c r="C46" s="108" t="s">
        <v>90</v>
      </c>
      <c r="D46" s="108"/>
      <c r="E46" s="108"/>
      <c r="F46" s="108"/>
      <c r="G46" s="108" t="s">
        <v>91</v>
      </c>
      <c r="H46" s="109"/>
      <c r="I46" s="110" t="s">
        <v>92</v>
      </c>
      <c r="J46" s="111"/>
      <c r="K46" s="111"/>
      <c r="L46" s="336"/>
      <c r="M46" s="112"/>
      <c r="O46" s="1"/>
      <c r="V46" s="9"/>
      <c r="W46" s="357" t="s">
        <v>90</v>
      </c>
      <c r="X46" s="483" t="s">
        <v>93</v>
      </c>
      <c r="Y46" s="483"/>
      <c r="Z46" s="484" t="s">
        <v>92</v>
      </c>
      <c r="AA46" s="484"/>
      <c r="AB46" s="484"/>
      <c r="AC46" s="484"/>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355"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63.159199999999998</v>
      </c>
      <c r="D49" s="116"/>
      <c r="E49" s="116"/>
      <c r="F49" s="116"/>
      <c r="G49" s="117">
        <f>K7</f>
        <v>1.0289999999999999</v>
      </c>
      <c r="H49" s="117"/>
      <c r="I49" s="118">
        <v>901.09</v>
      </c>
      <c r="J49" s="119" t="s">
        <v>95</v>
      </c>
      <c r="K49" s="120">
        <f>ROUND(C49*G49*I49,0)</f>
        <v>58563</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63.159199999999998</v>
      </c>
      <c r="D50" s="138"/>
      <c r="E50" s="139"/>
      <c r="F50" s="139"/>
      <c r="G50" s="140" t="s">
        <v>97</v>
      </c>
      <c r="H50" s="140"/>
      <c r="I50" s="140"/>
      <c r="J50" s="140"/>
      <c r="K50" s="140"/>
      <c r="L50" s="323">
        <f>IF(B2=75,0,K49+K48+K47)</f>
        <v>58563</v>
      </c>
      <c r="N50" s="3"/>
      <c r="O50" s="1"/>
      <c r="V50" s="356"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349" t="s">
        <v>99</v>
      </c>
      <c r="C52" s="349"/>
      <c r="D52" s="349"/>
      <c r="E52" s="349"/>
      <c r="F52" s="349"/>
      <c r="G52" s="349"/>
      <c r="H52" s="349"/>
      <c r="I52" s="349"/>
      <c r="J52" s="349"/>
      <c r="K52" s="349"/>
      <c r="L52" s="328"/>
      <c r="O52" s="1"/>
      <c r="V52" s="479" t="s">
        <v>99</v>
      </c>
      <c r="W52" s="479"/>
      <c r="X52" s="479"/>
      <c r="Y52" s="479"/>
      <c r="Z52" s="479"/>
      <c r="AA52" s="479"/>
      <c r="AB52" s="479"/>
      <c r="AC52" s="479"/>
      <c r="AD52" s="9"/>
    </row>
    <row r="53" spans="2:30" x14ac:dyDescent="0.3">
      <c r="B53" s="349" t="s">
        <v>100</v>
      </c>
      <c r="C53" s="349"/>
      <c r="D53" s="349"/>
      <c r="E53" s="349"/>
      <c r="F53" s="349"/>
      <c r="G53" s="146">
        <f>K26</f>
        <v>63.159199999999998</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349" t="s">
        <v>102</v>
      </c>
      <c r="C54" s="349"/>
      <c r="D54" s="349"/>
      <c r="E54" s="349"/>
      <c r="F54" s="349"/>
      <c r="G54" s="349"/>
      <c r="H54" s="349"/>
      <c r="I54" s="349"/>
      <c r="J54" s="349"/>
      <c r="K54" s="149">
        <f>ROUND(G53/J53,6)</f>
        <v>3.1500000000000001E-4</v>
      </c>
      <c r="L54" s="328"/>
      <c r="N54" s="65"/>
      <c r="O54" s="1"/>
      <c r="V54" s="485" t="s">
        <v>102</v>
      </c>
      <c r="W54" s="485"/>
      <c r="X54" s="485"/>
      <c r="Y54" s="485"/>
      <c r="Z54" s="485"/>
      <c r="AA54" s="485"/>
      <c r="AB54" s="488">
        <f>ROUND(X53/AA53,6)</f>
        <v>0</v>
      </c>
      <c r="AC54" s="488"/>
      <c r="AD54" s="9"/>
    </row>
    <row r="55" spans="2:30" ht="24" customHeight="1" x14ac:dyDescent="0.3">
      <c r="B55" s="349" t="s">
        <v>103</v>
      </c>
      <c r="C55" s="349"/>
      <c r="D55" s="349"/>
      <c r="E55" s="349"/>
      <c r="F55" s="349"/>
      <c r="G55" s="349"/>
      <c r="H55" s="349"/>
      <c r="I55" s="349"/>
      <c r="J55" s="349"/>
      <c r="K55" s="349"/>
      <c r="L55" s="328"/>
      <c r="O55" s="1"/>
      <c r="V55" s="479" t="s">
        <v>103</v>
      </c>
      <c r="W55" s="479"/>
      <c r="X55" s="479"/>
      <c r="Y55" s="479"/>
      <c r="Z55" s="479"/>
      <c r="AA55" s="479"/>
      <c r="AB55" s="479"/>
      <c r="AC55" s="479"/>
      <c r="AD55" s="9"/>
    </row>
    <row r="56" spans="2:30" x14ac:dyDescent="0.3">
      <c r="B56" s="349" t="s">
        <v>104</v>
      </c>
      <c r="C56" s="349"/>
      <c r="D56" s="349"/>
      <c r="E56" s="349"/>
      <c r="F56" s="349"/>
      <c r="G56" s="150">
        <f>G26</f>
        <v>62.559999999999995</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349" t="s">
        <v>106</v>
      </c>
      <c r="C57" s="349"/>
      <c r="D57" s="349"/>
      <c r="E57" s="349"/>
      <c r="F57" s="349"/>
      <c r="G57" s="349"/>
      <c r="H57" s="349"/>
      <c r="I57" s="349"/>
      <c r="J57" s="349"/>
      <c r="K57" s="149">
        <f>ROUND(G56/J56,6)</f>
        <v>3.4200000000000002E-4</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3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3.1500000000000001E-4</v>
      </c>
      <c r="L59" s="323">
        <f>SUM(I59*K59)</f>
        <v>1334.2023450000002</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354"/>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353" t="s">
        <v>109</v>
      </c>
      <c r="AB66" s="154">
        <f>AB54</f>
        <v>0</v>
      </c>
      <c r="AC66" s="56">
        <f>ROUND(Y66*AB66,0)</f>
        <v>0</v>
      </c>
      <c r="AD66" s="9"/>
    </row>
    <row r="67" spans="1:30" ht="20.25" customHeight="1" x14ac:dyDescent="0.3">
      <c r="B67" s="349" t="s">
        <v>117</v>
      </c>
      <c r="C67" s="349"/>
      <c r="D67" s="349"/>
      <c r="E67" s="349"/>
      <c r="F67" s="349"/>
      <c r="H67" s="155" t="s">
        <v>23</v>
      </c>
      <c r="I67" s="120">
        <v>107785963</v>
      </c>
      <c r="J67" s="156" t="s">
        <v>109</v>
      </c>
      <c r="K67" s="157">
        <f>K54</f>
        <v>3.1500000000000001E-4</v>
      </c>
      <c r="L67" s="323">
        <f>SUM(I67*K67)</f>
        <v>33952.578345000002</v>
      </c>
      <c r="O67" s="1"/>
      <c r="V67" s="479" t="s">
        <v>118</v>
      </c>
      <c r="W67" s="479"/>
      <c r="X67" s="479"/>
      <c r="Y67" s="479"/>
      <c r="Z67" s="479"/>
      <c r="AA67" s="479"/>
      <c r="AB67" s="479"/>
      <c r="AC67" s="479"/>
      <c r="AD67" s="9"/>
    </row>
    <row r="68" spans="1:30" ht="20.25" customHeight="1" x14ac:dyDescent="0.3">
      <c r="B68" s="349" t="s">
        <v>118</v>
      </c>
      <c r="C68" s="349"/>
      <c r="D68" s="349"/>
      <c r="E68" s="349"/>
      <c r="F68" s="349"/>
      <c r="H68" s="349"/>
      <c r="I68" s="349"/>
      <c r="J68" s="52"/>
      <c r="K68" s="349"/>
      <c r="L68" s="328"/>
      <c r="O68" s="1"/>
      <c r="V68" s="495" t="s">
        <v>119</v>
      </c>
      <c r="W68" s="495"/>
      <c r="X68" s="495"/>
      <c r="Y68" s="489">
        <f>+I69</f>
        <v>0</v>
      </c>
      <c r="Z68" s="489"/>
      <c r="AA68" s="353" t="s">
        <v>109</v>
      </c>
      <c r="AB68" s="154">
        <f>AB57</f>
        <v>0</v>
      </c>
      <c r="AC68" s="56">
        <f>ROUND(Y68*AB68,0)</f>
        <v>0</v>
      </c>
      <c r="AD68" s="9"/>
    </row>
    <row r="69" spans="1:30" ht="15" customHeight="1" x14ac:dyDescent="0.3">
      <c r="B69" s="161" t="s">
        <v>119</v>
      </c>
      <c r="C69" s="349"/>
      <c r="D69" s="349"/>
      <c r="E69" s="349"/>
      <c r="F69" s="349"/>
      <c r="H69" s="155" t="s">
        <v>21</v>
      </c>
      <c r="I69" s="120">
        <v>0</v>
      </c>
      <c r="J69" s="156" t="s">
        <v>109</v>
      </c>
      <c r="K69" s="157">
        <f>K57</f>
        <v>3.4200000000000002E-4</v>
      </c>
      <c r="L69" s="323">
        <f t="shared" ref="L69:L72" si="11">SUM(I69*K69)</f>
        <v>0</v>
      </c>
      <c r="O69" s="1"/>
      <c r="V69" s="479" t="s">
        <v>120</v>
      </c>
      <c r="W69" s="479"/>
      <c r="X69" s="479"/>
      <c r="Y69" s="496">
        <f>+I70</f>
        <v>-4207636</v>
      </c>
      <c r="Z69" s="496"/>
      <c r="AA69" s="353" t="s">
        <v>109</v>
      </c>
      <c r="AB69" s="154">
        <f>AB54</f>
        <v>0</v>
      </c>
      <c r="AC69" s="56">
        <f>ROUND(Y69*AB69,0)</f>
        <v>0</v>
      </c>
      <c r="AD69" s="9"/>
    </row>
    <row r="70" spans="1:30" ht="20.25" customHeight="1" x14ac:dyDescent="0.3">
      <c r="B70" s="349" t="s">
        <v>120</v>
      </c>
      <c r="C70" s="349"/>
      <c r="D70" s="349"/>
      <c r="E70" s="349"/>
      <c r="F70" s="349"/>
      <c r="H70" s="155" t="s">
        <v>20</v>
      </c>
      <c r="I70" s="120">
        <v>-4207636</v>
      </c>
      <c r="J70" s="156" t="s">
        <v>109</v>
      </c>
      <c r="K70" s="157">
        <f>K54</f>
        <v>3.1500000000000001E-4</v>
      </c>
      <c r="L70" s="323">
        <f t="shared" si="11"/>
        <v>-1325.40534</v>
      </c>
      <c r="O70" s="1"/>
      <c r="V70" s="479" t="s">
        <v>121</v>
      </c>
      <c r="W70" s="479"/>
      <c r="X70" s="479"/>
      <c r="Y70" s="493">
        <f>+I71</f>
        <v>1882126</v>
      </c>
      <c r="Z70" s="493"/>
      <c r="AA70" s="353" t="s">
        <v>109</v>
      </c>
      <c r="AB70" s="154">
        <f>AB54</f>
        <v>0</v>
      </c>
      <c r="AC70" s="56">
        <f>ROUND(Y70*AB70,0)</f>
        <v>0</v>
      </c>
      <c r="AD70" s="9"/>
    </row>
    <row r="71" spans="1:30" ht="20.25" customHeight="1" x14ac:dyDescent="0.3">
      <c r="B71" s="349" t="s">
        <v>121</v>
      </c>
      <c r="C71" s="349"/>
      <c r="D71" s="349"/>
      <c r="E71" s="349"/>
      <c r="F71" s="349"/>
      <c r="H71" s="155" t="s">
        <v>20</v>
      </c>
      <c r="I71" s="120">
        <v>1882126</v>
      </c>
      <c r="J71" s="156" t="s">
        <v>109</v>
      </c>
      <c r="K71" s="157">
        <f>K54</f>
        <v>3.1500000000000001E-4</v>
      </c>
      <c r="L71" s="323">
        <f t="shared" si="11"/>
        <v>592.86968999999999</v>
      </c>
      <c r="O71" s="1"/>
      <c r="V71" s="479" t="s">
        <v>122</v>
      </c>
      <c r="W71" s="479"/>
      <c r="X71" s="479"/>
      <c r="Y71" s="493">
        <f>+I72</f>
        <v>14221398</v>
      </c>
      <c r="Z71" s="493"/>
      <c r="AA71" s="353" t="s">
        <v>109</v>
      </c>
      <c r="AB71" s="154">
        <f>AB57</f>
        <v>0</v>
      </c>
      <c r="AC71" s="56">
        <f>ROUND(Y71*AB71,0)</f>
        <v>0</v>
      </c>
      <c r="AD71" s="9"/>
    </row>
    <row r="72" spans="1:30" ht="21" customHeight="1" x14ac:dyDescent="0.35">
      <c r="B72" s="349" t="s">
        <v>122</v>
      </c>
      <c r="C72" s="349"/>
      <c r="D72" s="349"/>
      <c r="E72" s="349"/>
      <c r="F72" s="349"/>
      <c r="H72" s="155" t="s">
        <v>21</v>
      </c>
      <c r="I72" s="120">
        <v>14221398</v>
      </c>
      <c r="J72" s="156" t="s">
        <v>109</v>
      </c>
      <c r="K72" s="157">
        <f>K57</f>
        <v>3.4200000000000002E-4</v>
      </c>
      <c r="L72" s="323">
        <f t="shared" si="11"/>
        <v>4863.718116</v>
      </c>
      <c r="O72" s="1"/>
      <c r="V72" s="451" t="s">
        <v>123</v>
      </c>
      <c r="W72" s="451"/>
      <c r="X72" s="451"/>
      <c r="Y72" s="451"/>
      <c r="Z72" s="451"/>
      <c r="AA72" s="451"/>
      <c r="AB72" s="451"/>
      <c r="AC72" s="59"/>
      <c r="AD72" s="9"/>
    </row>
    <row r="73" spans="1:30" ht="17.25" customHeight="1" x14ac:dyDescent="0.35">
      <c r="B73" s="349" t="s">
        <v>123</v>
      </c>
      <c r="C73" s="349"/>
      <c r="D73" s="349"/>
      <c r="E73" s="349"/>
      <c r="F73" s="349"/>
      <c r="H73" s="349"/>
      <c r="I73" s="349"/>
      <c r="J73" s="52"/>
      <c r="K73" s="349"/>
      <c r="L73" s="341"/>
      <c r="O73" s="1"/>
      <c r="V73" s="479" t="s">
        <v>124</v>
      </c>
      <c r="W73" s="479"/>
      <c r="X73" s="479"/>
      <c r="Y73" s="479"/>
      <c r="Z73" s="479"/>
      <c r="AA73" s="479"/>
      <c r="AB73" s="479"/>
      <c r="AC73" s="479"/>
      <c r="AD73" s="9"/>
    </row>
    <row r="74" spans="1:30" ht="31.2" x14ac:dyDescent="0.3">
      <c r="B74" s="349" t="s">
        <v>124</v>
      </c>
      <c r="C74" s="349"/>
      <c r="D74" s="358" t="s">
        <v>125</v>
      </c>
      <c r="E74" s="358" t="s">
        <v>126</v>
      </c>
      <c r="F74" s="358"/>
      <c r="H74" s="155" t="s">
        <v>24</v>
      </c>
      <c r="I74" s="18"/>
      <c r="J74" s="155"/>
      <c r="K74" s="18"/>
      <c r="L74" s="337"/>
      <c r="O74" s="1"/>
      <c r="V74" s="494" t="s">
        <v>127</v>
      </c>
      <c r="W74" s="494"/>
      <c r="X74" s="162" t="s">
        <v>128</v>
      </c>
      <c r="Y74" s="163"/>
      <c r="Z74" s="164">
        <f>+I75</f>
        <v>0</v>
      </c>
      <c r="AA74" s="352" t="s">
        <v>129</v>
      </c>
      <c r="AB74" s="166">
        <f>+K75</f>
        <v>365</v>
      </c>
      <c r="AC74" s="56">
        <f>ROUND(AB74*Z74,0)</f>
        <v>0</v>
      </c>
      <c r="AD74" s="9"/>
    </row>
    <row r="75" spans="1:30" ht="19.5" customHeight="1" x14ac:dyDescent="0.3">
      <c r="A75" s="1" t="s">
        <v>130</v>
      </c>
      <c r="B75" s="167" t="s">
        <v>127</v>
      </c>
      <c r="C75" s="168" t="s">
        <v>128</v>
      </c>
      <c r="D75" s="167">
        <v>0</v>
      </c>
      <c r="E75" s="167">
        <v>0</v>
      </c>
      <c r="F75" s="167"/>
      <c r="G75" s="169">
        <f>IF(E75=0,D75,E75)</f>
        <v>0</v>
      </c>
      <c r="H75" s="170"/>
      <c r="I75" s="171">
        <f>AVERAGE(G75,D75)</f>
        <v>0</v>
      </c>
      <c r="J75" s="172" t="s">
        <v>129</v>
      </c>
      <c r="K75" s="173">
        <v>365</v>
      </c>
      <c r="L75" s="323">
        <f t="shared" ref="L75:L78" si="12">SUM(I75*K75)</f>
        <v>0</v>
      </c>
      <c r="N75" s="1">
        <v>7802</v>
      </c>
      <c r="O75" s="1">
        <v>0</v>
      </c>
      <c r="V75" s="494" t="s">
        <v>127</v>
      </c>
      <c r="W75" s="494"/>
      <c r="X75" s="162" t="s">
        <v>131</v>
      </c>
      <c r="Y75" s="174"/>
      <c r="Z75" s="175">
        <f>+I76</f>
        <v>0</v>
      </c>
      <c r="AA75" s="352" t="s">
        <v>129</v>
      </c>
      <c r="AB75" s="176">
        <f>+K76</f>
        <v>1373</v>
      </c>
      <c r="AC75" s="56">
        <f>ROUND(AB75*Z75,0)</f>
        <v>0</v>
      </c>
      <c r="AD75" s="9"/>
    </row>
    <row r="76" spans="1:30" ht="19.5" customHeight="1" x14ac:dyDescent="0.3">
      <c r="A76" s="1" t="s">
        <v>132</v>
      </c>
      <c r="B76" s="167" t="s">
        <v>127</v>
      </c>
      <c r="C76" s="168" t="s">
        <v>131</v>
      </c>
      <c r="D76" s="167">
        <v>0</v>
      </c>
      <c r="E76" s="167">
        <v>0</v>
      </c>
      <c r="F76" s="167"/>
      <c r="G76" s="169">
        <f>IF(E76=0,D76,E76)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352" t="s">
        <v>129</v>
      </c>
      <c r="AB76" s="154">
        <f>AB57</f>
        <v>0</v>
      </c>
      <c r="AC76" s="56">
        <f>ROUND(Y76*AB76,0)</f>
        <v>0</v>
      </c>
      <c r="AD76" s="9"/>
    </row>
    <row r="77" spans="1:30" ht="26.25" customHeight="1" x14ac:dyDescent="0.3">
      <c r="B77" s="349" t="s">
        <v>133</v>
      </c>
      <c r="C77" s="349"/>
      <c r="D77" s="349"/>
      <c r="E77" s="349"/>
      <c r="F77" s="349"/>
      <c r="H77" s="155" t="s">
        <v>24</v>
      </c>
      <c r="I77" s="178">
        <v>1722101</v>
      </c>
      <c r="J77" s="156" t="s">
        <v>109</v>
      </c>
      <c r="K77" s="157">
        <f>K57</f>
        <v>3.4200000000000002E-4</v>
      </c>
      <c r="L77" s="323">
        <v>0</v>
      </c>
      <c r="O77" s="1"/>
      <c r="V77" s="479" t="str">
        <f>+B78</f>
        <v>15.  Florida Teachers Classroom Supply Assistance Program</v>
      </c>
      <c r="W77" s="479"/>
      <c r="X77" s="479"/>
      <c r="Y77" s="489">
        <f>+I78</f>
        <v>0</v>
      </c>
      <c r="Z77" s="489"/>
      <c r="AA77" s="352" t="s">
        <v>129</v>
      </c>
      <c r="AB77" s="154">
        <f>AB54</f>
        <v>0</v>
      </c>
      <c r="AC77" s="56">
        <f>ROUND(Y77*AB77,0)</f>
        <v>0</v>
      </c>
      <c r="AD77" s="9"/>
    </row>
    <row r="78" spans="1:30" ht="26.25" customHeight="1" x14ac:dyDescent="0.3">
      <c r="B78" s="433" t="s">
        <v>134</v>
      </c>
      <c r="C78" s="433"/>
      <c r="D78" s="433"/>
      <c r="E78" s="349"/>
      <c r="F78" s="349"/>
      <c r="H78" s="155" t="s">
        <v>135</v>
      </c>
      <c r="I78" s="179">
        <v>0</v>
      </c>
      <c r="J78" s="156" t="s">
        <v>109</v>
      </c>
      <c r="K78" s="157">
        <f>K54</f>
        <v>3.1500000000000001E-4</v>
      </c>
      <c r="L78" s="323">
        <f t="shared" si="12"/>
        <v>0</v>
      </c>
      <c r="O78" s="1"/>
      <c r="V78" s="479" t="str">
        <f t="shared" ref="V78:V79" si="13">+B79</f>
        <v>16.  Food Service Allocation</v>
      </c>
      <c r="W78" s="479"/>
      <c r="X78" s="479"/>
      <c r="Y78" s="180"/>
      <c r="Z78" s="180"/>
      <c r="AA78" s="180"/>
      <c r="AB78" s="180"/>
      <c r="AC78" s="124"/>
      <c r="AD78" s="9"/>
    </row>
    <row r="79" spans="1:30" ht="21" customHeight="1" x14ac:dyDescent="0.3">
      <c r="B79" s="433" t="s">
        <v>136</v>
      </c>
      <c r="C79" s="433"/>
      <c r="D79" s="433"/>
      <c r="E79" s="349"/>
      <c r="F79" s="349"/>
      <c r="H79" s="155" t="s">
        <v>137</v>
      </c>
      <c r="I79" s="18"/>
      <c r="J79" s="18"/>
      <c r="K79" s="18"/>
      <c r="L79" s="323"/>
      <c r="N79" s="181"/>
      <c r="O79" s="1"/>
      <c r="Q79" s="155"/>
      <c r="V79" s="479">
        <f t="shared" si="13"/>
        <v>0</v>
      </c>
      <c r="W79" s="479"/>
      <c r="X79" s="479"/>
      <c r="Y79" s="180"/>
      <c r="Z79" s="180"/>
      <c r="AA79" s="180"/>
      <c r="AB79" s="180"/>
      <c r="AC79" s="182"/>
      <c r="AD79" s="9"/>
    </row>
    <row r="80" spans="1:30" ht="21" customHeight="1" x14ac:dyDescent="0.3">
      <c r="B80" s="433"/>
      <c r="C80" s="433"/>
      <c r="D80" s="433"/>
      <c r="E80" s="349"/>
      <c r="F80" s="349"/>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349"/>
      <c r="C81" s="349"/>
      <c r="D81" s="349"/>
      <c r="E81" s="349"/>
      <c r="F81" s="349"/>
      <c r="G81" s="349"/>
      <c r="H81" s="349"/>
      <c r="I81" s="349"/>
      <c r="J81" s="349"/>
      <c r="K81" s="349"/>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349" t="s">
        <v>139</v>
      </c>
      <c r="C82" s="349"/>
      <c r="D82" s="349"/>
      <c r="E82" s="349"/>
      <c r="F82" s="349"/>
      <c r="G82" s="349"/>
      <c r="H82" s="349"/>
      <c r="I82" s="349"/>
      <c r="J82" s="349"/>
      <c r="K82" s="349"/>
      <c r="L82" s="342">
        <f>SUM(L44:L81)</f>
        <v>378512.82860573597</v>
      </c>
      <c r="M82" s="189"/>
      <c r="N82" s="190"/>
      <c r="O82" s="1"/>
      <c r="Q82" s="155"/>
      <c r="V82" s="180"/>
      <c r="W82" s="180"/>
      <c r="X82" s="180"/>
      <c r="Y82" s="180"/>
      <c r="Z82" s="180"/>
      <c r="AA82" s="180"/>
      <c r="AB82" s="180"/>
      <c r="AC82" s="191"/>
      <c r="AD82" s="188"/>
    </row>
    <row r="83" spans="1:30" ht="27.75" customHeight="1" thickTop="1" x14ac:dyDescent="0.3">
      <c r="B83" s="349" t="s">
        <v>140</v>
      </c>
      <c r="C83" s="349"/>
      <c r="D83" s="349"/>
      <c r="E83" s="349"/>
      <c r="F83" s="349"/>
      <c r="G83" s="349"/>
      <c r="H83" s="349"/>
      <c r="I83" s="349"/>
      <c r="J83" s="349"/>
      <c r="K83" s="52" t="s">
        <v>141</v>
      </c>
      <c r="L83" s="337" t="s">
        <v>142</v>
      </c>
      <c r="M83" s="189"/>
      <c r="N83" s="190"/>
      <c r="O83" s="1"/>
      <c r="Q83" s="155"/>
      <c r="V83" s="9" t="s">
        <v>143</v>
      </c>
      <c r="W83" s="9"/>
      <c r="X83" s="9"/>
      <c r="Y83" s="9"/>
      <c r="Z83" s="9"/>
      <c r="AA83" s="9"/>
      <c r="AB83" s="9"/>
      <c r="AC83" s="9"/>
      <c r="AD83" s="192"/>
    </row>
    <row r="84" spans="1:30" ht="18.75" customHeight="1" thickBot="1" x14ac:dyDescent="0.35">
      <c r="B84" s="349" t="s">
        <v>144</v>
      </c>
      <c r="C84" s="349"/>
      <c r="D84" s="349"/>
      <c r="E84" s="349"/>
      <c r="F84" s="349"/>
      <c r="G84" s="349"/>
      <c r="H84" s="349"/>
      <c r="I84" s="349"/>
      <c r="J84" s="349"/>
      <c r="K84" s="193" t="str">
        <f>IF(G26=0,"",IF((G11+G13+SUM(G15:G21))/G26&gt;0.75,1,""))</f>
        <v/>
      </c>
      <c r="L84" s="342">
        <f>'3924'!AC81</f>
        <v>0</v>
      </c>
      <c r="M84" s="189"/>
      <c r="N84" s="190"/>
      <c r="O84" s="1"/>
      <c r="Q84" s="155"/>
      <c r="V84" s="194" t="s">
        <v>145</v>
      </c>
      <c r="W84" s="194"/>
      <c r="X84" s="194"/>
      <c r="Y84" s="194"/>
      <c r="Z84" s="194"/>
      <c r="AA84" s="194"/>
      <c r="AB84" s="194"/>
      <c r="AC84" s="194"/>
      <c r="AD84" s="9"/>
    </row>
    <row r="85" spans="1:30" ht="18.75" customHeight="1" thickTop="1" x14ac:dyDescent="0.3">
      <c r="B85" s="349"/>
      <c r="C85" s="349"/>
      <c r="D85" s="349"/>
      <c r="E85" s="349"/>
      <c r="F85" s="349"/>
      <c r="G85" s="349"/>
      <c r="H85" s="349"/>
      <c r="I85" s="349"/>
      <c r="J85" s="349"/>
      <c r="M85" s="189"/>
      <c r="N85" s="190"/>
      <c r="O85" s="1"/>
      <c r="Q85" s="155"/>
      <c r="V85" s="194" t="s">
        <v>146</v>
      </c>
      <c r="W85" s="194"/>
      <c r="X85" s="194"/>
      <c r="Y85" s="194"/>
      <c r="Z85" s="194"/>
      <c r="AA85" s="194"/>
      <c r="AB85" s="194"/>
      <c r="AC85" s="194"/>
      <c r="AD85" s="192"/>
    </row>
    <row r="86" spans="1:30" ht="18.75" customHeight="1" x14ac:dyDescent="0.3">
      <c r="B86" s="350" t="s">
        <v>147</v>
      </c>
      <c r="C86" s="349"/>
      <c r="D86" s="349"/>
      <c r="E86" s="349"/>
      <c r="F86" s="349"/>
      <c r="G86" s="349"/>
      <c r="H86" s="349"/>
      <c r="I86" s="349"/>
      <c r="J86" s="195" t="s">
        <v>148</v>
      </c>
      <c r="K86" s="196">
        <f>IF(K84=1,L84,L82)</f>
        <v>378512.82860573597</v>
      </c>
      <c r="L86" s="323">
        <f>IF(G26=0,0,IF(G26&gt;250,-(((250/G26)*K86)*IF(M86="H",0.02,0.05)),IF(M86="H",-0.02*K86,-0.05*K86)))</f>
        <v>-18925.6414302868</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350" t="s">
        <v>150</v>
      </c>
      <c r="C87" s="349"/>
      <c r="D87" s="349"/>
      <c r="E87" s="349"/>
      <c r="F87" s="349"/>
      <c r="G87" s="349"/>
      <c r="H87" s="349"/>
      <c r="I87" s="349"/>
      <c r="J87" s="349"/>
      <c r="K87" s="197"/>
      <c r="L87" s="337">
        <f>L82+L86</f>
        <v>359587.18717544916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306"/>
    </row>
    <row r="89" spans="1:30" ht="18.75" customHeight="1" x14ac:dyDescent="0.3">
      <c r="A89" s="1" t="s">
        <v>151</v>
      </c>
      <c r="B89" s="349" t="s">
        <v>152</v>
      </c>
      <c r="C89" s="349"/>
      <c r="D89" s="349"/>
      <c r="E89" s="349"/>
      <c r="F89" s="349"/>
      <c r="G89" s="349"/>
      <c r="H89" s="349"/>
      <c r="I89" s="349"/>
      <c r="J89" s="349"/>
      <c r="K89" s="197"/>
      <c r="L89" s="323">
        <v>-178137.56</v>
      </c>
      <c r="M89" s="189"/>
      <c r="N89" s="190"/>
      <c r="O89" s="1"/>
      <c r="Q89" s="155"/>
      <c r="V89" s="186"/>
      <c r="W89" s="186"/>
      <c r="X89" s="186"/>
      <c r="Y89" s="186"/>
      <c r="Z89" s="186"/>
      <c r="AA89" s="186"/>
      <c r="AB89" s="186"/>
      <c r="AC89" s="186"/>
      <c r="AD89" s="198"/>
    </row>
    <row r="90" spans="1:30" ht="18.75" customHeight="1" x14ac:dyDescent="0.3">
      <c r="B90" s="349" t="s">
        <v>153</v>
      </c>
      <c r="C90" s="349"/>
      <c r="D90" s="349"/>
      <c r="E90" s="349"/>
      <c r="F90" s="349"/>
      <c r="G90" s="349"/>
      <c r="H90" s="349"/>
      <c r="I90" s="349"/>
      <c r="J90" s="349"/>
      <c r="K90" s="197"/>
      <c r="L90" s="337">
        <f>L87+L89</f>
        <v>181449.62717544916</v>
      </c>
      <c r="M90" s="189"/>
      <c r="N90" s="190"/>
      <c r="O90" s="1"/>
      <c r="Q90" s="155"/>
      <c r="V90" s="186">
        <v>2911</v>
      </c>
      <c r="W90" s="200"/>
      <c r="X90" s="200"/>
      <c r="Y90" s="200"/>
      <c r="Z90" s="200"/>
      <c r="AA90" s="200"/>
      <c r="AB90" s="200"/>
      <c r="AC90" s="200"/>
      <c r="AD90" s="198"/>
    </row>
    <row r="91" spans="1:30" ht="18.75" customHeight="1" x14ac:dyDescent="0.3">
      <c r="B91" s="349" t="s">
        <v>154</v>
      </c>
      <c r="C91" s="349"/>
      <c r="D91" s="349"/>
      <c r="E91" s="349"/>
      <c r="F91" s="349"/>
      <c r="G91" s="349"/>
      <c r="H91" s="349"/>
      <c r="I91" s="349"/>
      <c r="J91" s="349"/>
      <c r="K91" s="197"/>
      <c r="L91" s="344">
        <v>5</v>
      </c>
      <c r="M91" s="189"/>
      <c r="N91" s="190"/>
      <c r="O91" s="1"/>
      <c r="Q91" s="155"/>
      <c r="V91" s="186"/>
      <c r="W91" s="200"/>
      <c r="X91" s="200"/>
      <c r="Y91" s="200"/>
      <c r="Z91" s="200"/>
      <c r="AA91" s="200"/>
      <c r="AB91" s="200"/>
      <c r="AC91" s="200"/>
      <c r="AD91" s="198"/>
    </row>
    <row r="92" spans="1:30" ht="18.75" customHeight="1" thickBot="1" x14ac:dyDescent="0.35">
      <c r="B92" s="349" t="s">
        <v>155</v>
      </c>
      <c r="C92" s="349"/>
      <c r="D92" s="349"/>
      <c r="E92" s="349"/>
      <c r="F92" s="349"/>
      <c r="G92" s="349"/>
      <c r="H92" s="349"/>
      <c r="I92" s="349"/>
      <c r="J92" s="349"/>
      <c r="K92" s="197"/>
      <c r="L92" s="372">
        <f>L90/L91</f>
        <v>36289.925435089834</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349"/>
      <c r="D94" s="349"/>
      <c r="E94" s="349"/>
      <c r="G94" s="349"/>
      <c r="H94" s="349"/>
      <c r="I94" s="349"/>
      <c r="J94" s="349"/>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349"/>
      <c r="X99" s="349"/>
      <c r="Y99" s="349"/>
      <c r="Z99" s="349"/>
      <c r="AA99" s="349"/>
      <c r="AB99" s="349"/>
      <c r="AC99" s="349"/>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382</v>
      </c>
      <c r="C109" s="208" t="s">
        <v>177</v>
      </c>
      <c r="V109" s="207"/>
    </row>
    <row r="110" spans="2:30" hidden="1" x14ac:dyDescent="0.3">
      <c r="B110" s="214"/>
      <c r="C110" s="208"/>
      <c r="V110" s="207"/>
    </row>
    <row r="111" spans="2:30" hidden="1" x14ac:dyDescent="0.3">
      <c r="B111" s="212" t="s">
        <v>383</v>
      </c>
      <c r="C111" s="208" t="s">
        <v>179</v>
      </c>
      <c r="V111" s="207"/>
    </row>
    <row r="112" spans="2:30" hidden="1" x14ac:dyDescent="0.3">
      <c r="B112" s="212" t="s">
        <v>383</v>
      </c>
      <c r="C112" s="208" t="s">
        <v>180</v>
      </c>
    </row>
    <row r="113" spans="2:3" hidden="1" x14ac:dyDescent="0.3">
      <c r="B113" s="212" t="s">
        <v>284</v>
      </c>
      <c r="C113" s="208" t="s">
        <v>182</v>
      </c>
    </row>
    <row r="114" spans="2:3" hidden="1" x14ac:dyDescent="0.3">
      <c r="B114" s="212" t="s">
        <v>384</v>
      </c>
      <c r="C114" s="208" t="s">
        <v>184</v>
      </c>
    </row>
    <row r="115" spans="2:3" hidden="1" x14ac:dyDescent="0.3">
      <c r="B115" s="212" t="s">
        <v>284</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2:3" hidden="1" x14ac:dyDescent="0.3">
      <c r="B129" s="212" t="s">
        <v>165</v>
      </c>
      <c r="C129" s="208" t="s">
        <v>206</v>
      </c>
    </row>
    <row r="130" spans="2:3" hidden="1" x14ac:dyDescent="0.3">
      <c r="B130" s="212" t="s">
        <v>207</v>
      </c>
      <c r="C130" s="208" t="s">
        <v>208</v>
      </c>
    </row>
    <row r="131" spans="2:3" hidden="1" x14ac:dyDescent="0.3">
      <c r="B131" s="212" t="s">
        <v>201</v>
      </c>
      <c r="C131" s="208" t="s">
        <v>209</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210</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c r="B154" s="350">
        <v>6</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25" right="0.25" top="0.75" bottom="0.75" header="0.3" footer="0.3"/>
  <pageSetup scale="63" fitToHeight="2" orientation="portrait" horizontalDpi="4294967295" verticalDpi="4294967295" r:id="rId1"/>
  <headerFooter alignWithMargins="0">
    <oddFooter>&amp;C&amp;P</oddFooter>
  </headerFooter>
  <rowBreaks count="1" manualBreakCount="1">
    <brk id="51" max="1638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'3941'!B2</f>
        <v>50</v>
      </c>
      <c r="W2" s="429" t="s">
        <v>4</v>
      </c>
      <c r="X2" s="430"/>
      <c r="Y2" s="431"/>
      <c r="Z2" s="431"/>
      <c r="AA2" s="431"/>
      <c r="AB2" s="431"/>
      <c r="AC2" s="431"/>
      <c r="AD2" s="9"/>
    </row>
    <row r="3" spans="1:30" ht="20.399999999999999" x14ac:dyDescent="0.35">
      <c r="B3" s="10" t="str">
        <f>"Revenue Estimate Worksheet for "&amp;B124</f>
        <v>Revenue Estimate Worksheet for Ben Gamla - Palm Beach</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'3941'!G7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82.55</v>
      </c>
      <c r="E10" s="46">
        <v>0</v>
      </c>
      <c r="F10" s="46">
        <v>0</v>
      </c>
      <c r="G10" s="47">
        <f>IF($B$154&lt;8,D10*2,D10+E10)</f>
        <v>165.1</v>
      </c>
      <c r="H10" s="48"/>
      <c r="I10" s="49">
        <v>1.1259999999999999</v>
      </c>
      <c r="J10" s="49"/>
      <c r="K10" s="50">
        <f>ROUND(G10*I10,4)</f>
        <v>185.90260000000001</v>
      </c>
      <c r="L10" s="323">
        <f>SUM(K10*$G$7)*($K$7)</f>
        <v>771252.50484445796</v>
      </c>
      <c r="N10" s="52">
        <v>5101</v>
      </c>
      <c r="O10" s="53">
        <v>101</v>
      </c>
      <c r="Q10" s="54"/>
      <c r="V10" s="440" t="s">
        <v>26</v>
      </c>
      <c r="W10" s="440"/>
      <c r="X10" s="441">
        <f>IF('3941'!K$84=1,'3941'!G10,0)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22.56</v>
      </c>
      <c r="E11" s="14">
        <v>0</v>
      </c>
      <c r="F11" s="14">
        <v>0</v>
      </c>
      <c r="G11" s="47">
        <f t="shared" ref="G11:G25" si="2">IF($B$154&lt;8,D11*2,D11+E11)</f>
        <v>45.12</v>
      </c>
      <c r="H11" s="48"/>
      <c r="I11" s="57">
        <f>I10</f>
        <v>1.1259999999999999</v>
      </c>
      <c r="J11" s="57"/>
      <c r="K11" s="50">
        <f t="shared" ref="K11:K25" si="3">ROUND(G11*I11,4)</f>
        <v>50.805100000000003</v>
      </c>
      <c r="L11" s="323">
        <f t="shared" ref="L11:L25" si="4">SUM(K11*$G$7)*($K$7)</f>
        <v>210774.67788978299</v>
      </c>
      <c r="M11" s="1" t="str">
        <f>IF(ROUND(G11,2)=ROUND(SUM(G28:G30),2)," ","CHECK 2. PK-3 Lines Below")</f>
        <v xml:space="preserve"> </v>
      </c>
      <c r="N11" s="52">
        <v>5101</v>
      </c>
      <c r="O11" s="58" t="s">
        <v>29</v>
      </c>
      <c r="Q11" s="54"/>
      <c r="V11" s="451" t="s">
        <v>28</v>
      </c>
      <c r="W11" s="451"/>
      <c r="X11" s="441">
        <f>IF('3941'!K$84=1,'3941'!G11,0)</f>
        <v>0</v>
      </c>
      <c r="Y11" s="441"/>
      <c r="Z11" s="452">
        <v>1</v>
      </c>
      <c r="AA11" s="452"/>
      <c r="AB11" s="55">
        <f t="shared" si="0"/>
        <v>0</v>
      </c>
      <c r="AC11" s="56">
        <f t="shared" si="1"/>
        <v>0</v>
      </c>
      <c r="AD11" s="9"/>
    </row>
    <row r="12" spans="1:30" x14ac:dyDescent="0.3">
      <c r="A12" s="1" t="s">
        <v>30</v>
      </c>
      <c r="B12" s="14" t="s">
        <v>31</v>
      </c>
      <c r="C12" s="14"/>
      <c r="D12" s="14">
        <v>27.05</v>
      </c>
      <c r="E12" s="14">
        <v>0</v>
      </c>
      <c r="F12" s="14">
        <v>0</v>
      </c>
      <c r="G12" s="47">
        <f t="shared" si="2"/>
        <v>54.1</v>
      </c>
      <c r="H12" s="48"/>
      <c r="I12" s="57">
        <v>1</v>
      </c>
      <c r="J12" s="57"/>
      <c r="K12" s="50">
        <f t="shared" si="3"/>
        <v>54.1</v>
      </c>
      <c r="L12" s="323">
        <f t="shared" si="4"/>
        <v>224444.20095299999</v>
      </c>
      <c r="N12" s="52">
        <v>5102</v>
      </c>
      <c r="O12" s="53">
        <v>102</v>
      </c>
      <c r="Q12" s="54"/>
      <c r="V12" s="451" t="s">
        <v>31</v>
      </c>
      <c r="W12" s="451"/>
      <c r="X12" s="441">
        <f>IF('3941'!K$84=1,'3941'!G12,0)</f>
        <v>0</v>
      </c>
      <c r="Y12" s="441"/>
      <c r="Z12" s="452">
        <v>1</v>
      </c>
      <c r="AA12" s="452"/>
      <c r="AB12" s="55">
        <f t="shared" si="0"/>
        <v>0</v>
      </c>
      <c r="AC12" s="56">
        <f t="shared" si="1"/>
        <v>0</v>
      </c>
      <c r="AD12" s="9"/>
    </row>
    <row r="13" spans="1:30" x14ac:dyDescent="0.3">
      <c r="A13" s="1" t="s">
        <v>32</v>
      </c>
      <c r="B13" s="14" t="s">
        <v>33</v>
      </c>
      <c r="C13" s="14"/>
      <c r="D13" s="14">
        <v>12.5</v>
      </c>
      <c r="E13" s="14">
        <v>0</v>
      </c>
      <c r="F13" s="14">
        <v>0</v>
      </c>
      <c r="G13" s="47">
        <f t="shared" si="2"/>
        <v>25</v>
      </c>
      <c r="H13" s="48"/>
      <c r="I13" s="57">
        <f>I12</f>
        <v>1</v>
      </c>
      <c r="J13" s="57"/>
      <c r="K13" s="50">
        <f t="shared" si="3"/>
        <v>25</v>
      </c>
      <c r="L13" s="323">
        <f t="shared" si="4"/>
        <v>103717.28324999999</v>
      </c>
      <c r="M13" s="1" t="str">
        <f>IF(ROUND(G13,2)=ROUND(SUM(G31:G33),2)," ","CHECK 2. 4-8 Lines Below")</f>
        <v xml:space="preserve"> </v>
      </c>
      <c r="N13" s="52">
        <v>5102</v>
      </c>
      <c r="O13" s="58" t="s">
        <v>34</v>
      </c>
      <c r="Q13" s="54"/>
      <c r="V13" s="451" t="s">
        <v>33</v>
      </c>
      <c r="W13" s="451"/>
      <c r="X13" s="441">
        <f>IF('3941'!K$84=1,'3941'!G13,0)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IF('3941'!K$84=1,'3941'!G14,0)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IF('3941'!K$84=1,'3941'!G15,0)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IF('3941'!K$84=1,'3941'!G16,0)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IF('3941'!K$84=1,'3941'!G17,0)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IF('3941'!K$84=1,'3941'!G18,0)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IF('3941'!K$84=1,'3941'!G19,0)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IF('3941'!K$84=1,'3941'!G20,0)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IF('3941'!K$84=1,'3941'!G21,0)</f>
        <v>0</v>
      </c>
      <c r="Y21" s="441"/>
      <c r="Z21" s="452">
        <v>1</v>
      </c>
      <c r="AA21" s="452"/>
      <c r="AB21" s="55">
        <f t="shared" si="0"/>
        <v>0</v>
      </c>
      <c r="AC21" s="56">
        <f t="shared" si="1"/>
        <v>0</v>
      </c>
      <c r="AD21" s="9"/>
    </row>
    <row r="22" spans="1:30" ht="16.2" x14ac:dyDescent="0.35">
      <c r="A22" s="1" t="s">
        <v>52</v>
      </c>
      <c r="B22" s="14" t="s">
        <v>53</v>
      </c>
      <c r="C22" s="14"/>
      <c r="D22" s="14">
        <v>0.45</v>
      </c>
      <c r="E22" s="14">
        <v>0</v>
      </c>
      <c r="F22" s="14">
        <v>0</v>
      </c>
      <c r="G22" s="47">
        <f t="shared" si="2"/>
        <v>0.9</v>
      </c>
      <c r="H22" s="48"/>
      <c r="I22" s="57">
        <v>1.147</v>
      </c>
      <c r="J22" s="57"/>
      <c r="K22" s="50">
        <f t="shared" si="3"/>
        <v>1.0323</v>
      </c>
      <c r="L22" s="323">
        <f t="shared" si="4"/>
        <v>4282.6940599589998</v>
      </c>
      <c r="N22" s="52">
        <v>5101</v>
      </c>
      <c r="O22" s="53">
        <v>130</v>
      </c>
      <c r="Q22" s="54"/>
      <c r="V22" s="451" t="s">
        <v>53</v>
      </c>
      <c r="W22" s="451"/>
      <c r="X22" s="441">
        <f>IF('3941'!K$84=1,'3941'!G22,0)</f>
        <v>0</v>
      </c>
      <c r="Y22" s="441"/>
      <c r="Z22" s="452">
        <v>1</v>
      </c>
      <c r="AA22" s="452"/>
      <c r="AB22" s="55">
        <f t="shared" si="0"/>
        <v>0</v>
      </c>
      <c r="AC22" s="56">
        <f t="shared" si="1"/>
        <v>0</v>
      </c>
      <c r="AD22" s="9"/>
    </row>
    <row r="23" spans="1:30" ht="16.2" x14ac:dyDescent="0.35">
      <c r="A23" s="1" t="s">
        <v>54</v>
      </c>
      <c r="B23" s="14" t="s">
        <v>55</v>
      </c>
      <c r="C23" s="14"/>
      <c r="D23" s="14">
        <v>0.45</v>
      </c>
      <c r="E23" s="14">
        <v>0</v>
      </c>
      <c r="F23" s="14">
        <v>0</v>
      </c>
      <c r="G23" s="47">
        <f t="shared" si="2"/>
        <v>0.9</v>
      </c>
      <c r="H23" s="48"/>
      <c r="I23" s="57">
        <f>I22</f>
        <v>1.147</v>
      </c>
      <c r="J23" s="57"/>
      <c r="K23" s="50">
        <f t="shared" si="3"/>
        <v>1.0323</v>
      </c>
      <c r="L23" s="323">
        <f t="shared" si="4"/>
        <v>4282.6940599589998</v>
      </c>
      <c r="N23" s="52">
        <v>5102</v>
      </c>
      <c r="O23" s="53">
        <v>130</v>
      </c>
      <c r="Q23" s="54"/>
      <c r="V23" s="451" t="s">
        <v>55</v>
      </c>
      <c r="W23" s="451"/>
      <c r="X23" s="441">
        <f>IF('3941'!K$84=1,'3941'!G23,0)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IF('3941'!K$84=1,'3941'!G24,0)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IF('3941'!K$84=1,'3941'!G25,0)</f>
        <v>0</v>
      </c>
      <c r="Y25" s="441"/>
      <c r="Z25" s="452">
        <v>1</v>
      </c>
      <c r="AA25" s="452"/>
      <c r="AB25" s="55">
        <f t="shared" si="0"/>
        <v>0</v>
      </c>
      <c r="AC25" s="56">
        <f t="shared" si="1"/>
        <v>0</v>
      </c>
      <c r="AD25" s="9"/>
    </row>
    <row r="26" spans="1:30" ht="20.25" customHeight="1" thickBot="1" x14ac:dyDescent="0.35">
      <c r="B26" s="60" t="s">
        <v>60</v>
      </c>
      <c r="C26" s="60"/>
      <c r="D26" s="61">
        <f t="shared" ref="D26:E26" si="5">SUM(D10:D25)</f>
        <v>145.55999999999997</v>
      </c>
      <c r="E26" s="61">
        <f t="shared" si="5"/>
        <v>0</v>
      </c>
      <c r="F26" s="61"/>
      <c r="G26" s="61">
        <f>SUM(G10:G25)</f>
        <v>291.11999999999995</v>
      </c>
      <c r="H26" s="62"/>
      <c r="I26" s="62"/>
      <c r="J26" s="63"/>
      <c r="K26" s="64">
        <f>SUM(K10:K25)</f>
        <v>317.87230000000005</v>
      </c>
      <c r="L26" s="321">
        <f>SUM(L10:L25)</f>
        <v>1318754.0550571589</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18.72</v>
      </c>
      <c r="E28" s="14">
        <v>0</v>
      </c>
      <c r="F28" s="75">
        <v>0</v>
      </c>
      <c r="G28" s="47">
        <f t="shared" ref="G28:G36" si="6">IF($B$154&lt;8,D28*2,D28+E28)</f>
        <v>37.44</v>
      </c>
      <c r="H28" s="76"/>
      <c r="I28" s="77" t="s">
        <v>68</v>
      </c>
      <c r="J28" s="52">
        <v>251</v>
      </c>
      <c r="K28" s="78">
        <v>1047</v>
      </c>
      <c r="L28" s="323">
        <f>SUM(G28*K28)</f>
        <v>39199.68</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3.34</v>
      </c>
      <c r="E29" s="14">
        <v>0</v>
      </c>
      <c r="F29" s="85">
        <v>0</v>
      </c>
      <c r="G29" s="47">
        <f t="shared" si="6"/>
        <v>6.68</v>
      </c>
      <c r="H29" s="76"/>
      <c r="I29" s="52" t="s">
        <v>68</v>
      </c>
      <c r="J29" s="52">
        <v>252</v>
      </c>
      <c r="K29" s="78">
        <v>3380</v>
      </c>
      <c r="L29" s="323">
        <f t="shared" ref="L29:L36" si="8">SUM(G29*K29)</f>
        <v>22578.399999999998</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0.5</v>
      </c>
      <c r="E30" s="14">
        <v>0</v>
      </c>
      <c r="F30" s="85">
        <v>0</v>
      </c>
      <c r="G30" s="47">
        <f t="shared" si="6"/>
        <v>1</v>
      </c>
      <c r="H30" s="76"/>
      <c r="I30" s="52" t="s">
        <v>68</v>
      </c>
      <c r="J30" s="52">
        <v>253</v>
      </c>
      <c r="K30" s="78">
        <v>6896</v>
      </c>
      <c r="L30" s="323">
        <f t="shared" si="8"/>
        <v>6896</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10</v>
      </c>
      <c r="E31" s="14">
        <v>0</v>
      </c>
      <c r="F31" s="85">
        <v>0</v>
      </c>
      <c r="G31" s="47">
        <f t="shared" si="6"/>
        <v>20</v>
      </c>
      <c r="H31" s="76"/>
      <c r="I31" s="86" t="s">
        <v>72</v>
      </c>
      <c r="J31" s="52">
        <v>251</v>
      </c>
      <c r="K31" s="78">
        <v>1173</v>
      </c>
      <c r="L31" s="323">
        <f t="shared" si="8"/>
        <v>23460</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2</v>
      </c>
      <c r="E32" s="14">
        <v>0</v>
      </c>
      <c r="F32" s="85">
        <v>0</v>
      </c>
      <c r="G32" s="47">
        <f t="shared" si="6"/>
        <v>4</v>
      </c>
      <c r="H32" s="76"/>
      <c r="I32" s="86" t="s">
        <v>72</v>
      </c>
      <c r="J32" s="52">
        <v>252</v>
      </c>
      <c r="K32" s="78">
        <v>3506</v>
      </c>
      <c r="L32" s="323">
        <f t="shared" si="8"/>
        <v>14024</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0.5</v>
      </c>
      <c r="E33" s="14">
        <v>0</v>
      </c>
      <c r="F33" s="85">
        <v>0</v>
      </c>
      <c r="G33" s="47">
        <f t="shared" si="6"/>
        <v>1</v>
      </c>
      <c r="H33" s="76"/>
      <c r="I33" s="86" t="s">
        <v>72</v>
      </c>
      <c r="J33" s="52">
        <v>253</v>
      </c>
      <c r="K33" s="78">
        <v>7023</v>
      </c>
      <c r="L33" s="323">
        <f t="shared" si="8"/>
        <v>7023</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35.06</v>
      </c>
      <c r="E37" s="61">
        <f t="shared" si="10"/>
        <v>0</v>
      </c>
      <c r="F37" s="61"/>
      <c r="G37" s="61">
        <f>SUM(G28:G36)</f>
        <v>70.12</v>
      </c>
      <c r="H37" s="62"/>
      <c r="I37" s="14" t="s">
        <v>80</v>
      </c>
      <c r="J37" s="14"/>
      <c r="K37" s="14"/>
      <c r="L37" s="323">
        <f>SUM(L28:L36)</f>
        <v>113181.08</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55021.679999999993</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1486956.8150571589</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237.74</v>
      </c>
      <c r="D47" s="116"/>
      <c r="E47" s="116"/>
      <c r="F47" s="116"/>
      <c r="G47" s="117">
        <f>K7</f>
        <v>1.0289999999999999</v>
      </c>
      <c r="H47" s="117"/>
      <c r="I47" s="118">
        <v>1317.85</v>
      </c>
      <c r="J47" s="119" t="s">
        <v>95</v>
      </c>
      <c r="K47" s="120">
        <f>ROUND(C47*G47*I47,0)</f>
        <v>322392</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80.132300000000001</v>
      </c>
      <c r="D48" s="116"/>
      <c r="E48" s="116"/>
      <c r="F48" s="116"/>
      <c r="G48" s="117">
        <f>K7</f>
        <v>1.0289999999999999</v>
      </c>
      <c r="H48" s="117"/>
      <c r="I48" s="118">
        <v>898.92</v>
      </c>
      <c r="J48" s="119" t="s">
        <v>95</v>
      </c>
      <c r="K48" s="120">
        <f>ROUND(C48*G48*I48,0)</f>
        <v>74121</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317.8723</v>
      </c>
      <c r="D50" s="138"/>
      <c r="E50" s="139"/>
      <c r="F50" s="139"/>
      <c r="G50" s="140" t="s">
        <v>97</v>
      </c>
      <c r="H50" s="140"/>
      <c r="I50" s="140"/>
      <c r="J50" s="140"/>
      <c r="K50" s="140"/>
      <c r="L50" s="323">
        <f>IF(B2=75,0,K49+K48+K47)</f>
        <v>396513</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317.87230000000005</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1.583E-3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291.11999999999995</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1.591E-3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1.583E-3</v>
      </c>
      <c r="L59" s="323">
        <f>SUM(I59*K59)</f>
        <v>6704.8962289999999</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1.583E-3</v>
      </c>
      <c r="L67" s="323">
        <f>SUM(I67*K67)</f>
        <v>170625.17942900001</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1.591E-3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1.583E-3</v>
      </c>
      <c r="L70" s="323">
        <f t="shared" si="11"/>
        <v>-6660.6877880000002</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1.583E-3</v>
      </c>
      <c r="L71" s="323">
        <f t="shared" si="11"/>
        <v>2979.4054580000002</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1.591E-3</v>
      </c>
      <c r="L72" s="323">
        <f t="shared" si="11"/>
        <v>22626.244218</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1.591E-3</v>
      </c>
      <c r="L77" s="323">
        <f t="shared" si="12"/>
        <v>2739.8626909999998</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1.583E-3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2082484.715294159</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'3941'!AC81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2082484.715294159</v>
      </c>
      <c r="L86" s="323">
        <f>IF(G26=0,0,IF(G26&gt;250,-(((250/G26)*K86)*IF(M86="H",0.02,0.05)),IF(M86="H",-0.02*K86,-0.05*K86)))</f>
        <v>-89416.937830368901</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1993067.77746379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-1133758.8500000001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859308.92746378994</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171861.78549275798</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14707.297934339062</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348</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349</v>
      </c>
      <c r="C123" s="208" t="s">
        <v>198</v>
      </c>
    </row>
    <row r="124" spans="2:3" hidden="1" x14ac:dyDescent="0.3">
      <c r="B124" s="212" t="s">
        <v>350</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41808.602893518502</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348</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349</v>
      </c>
      <c r="C164" s="222" t="s">
        <v>243</v>
      </c>
      <c r="D164" s="218"/>
    </row>
    <row r="165" spans="1:4" hidden="1" x14ac:dyDescent="0.3">
      <c r="A165" s="217" t="s">
        <v>244</v>
      </c>
      <c r="B165" s="221" t="s">
        <v>350</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41808.602893518502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1" priority="2" stopIfTrue="1" operator="lessThan">
      <formula>0</formula>
    </cfRule>
  </conditionalFormatting>
  <conditionalFormatting sqref="A141:A172">
    <cfRule type="cellIs" dxfId="2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'3961'!B2</f>
        <v>50</v>
      </c>
      <c r="W2" s="429" t="s">
        <v>4</v>
      </c>
      <c r="X2" s="430"/>
      <c r="Y2" s="431"/>
      <c r="Z2" s="431"/>
      <c r="AA2" s="431"/>
      <c r="AB2" s="431"/>
      <c r="AC2" s="431"/>
      <c r="AD2" s="9"/>
    </row>
    <row r="3" spans="1:30" ht="20.399999999999999" x14ac:dyDescent="0.35">
      <c r="B3" s="10" t="str">
        <f>"Revenue Estimate Worksheet for "&amp;B124</f>
        <v>Revenue Estimate Worksheet for Gardens Sch of Tech Arts, Inc</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'3961'!G7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51.57</v>
      </c>
      <c r="E10" s="46">
        <v>0</v>
      </c>
      <c r="F10" s="46">
        <v>0</v>
      </c>
      <c r="G10" s="47">
        <f>IF($B$154&lt;8,D10*2,D10+E10)</f>
        <v>103.14</v>
      </c>
      <c r="H10" s="48"/>
      <c r="I10" s="49">
        <v>1.1259999999999999</v>
      </c>
      <c r="J10" s="49"/>
      <c r="K10" s="50">
        <f>ROUND(G10*I10,4)</f>
        <v>116.1356</v>
      </c>
      <c r="L10" s="323">
        <f>SUM(K10*$G$7)*($K$7)</f>
        <v>481810.75682434795</v>
      </c>
      <c r="N10" s="52">
        <v>5101</v>
      </c>
      <c r="O10" s="53">
        <v>101</v>
      </c>
      <c r="Q10" s="54"/>
      <c r="V10" s="440" t="s">
        <v>26</v>
      </c>
      <c r="W10" s="440"/>
      <c r="X10" s="441">
        <f>IF('3961'!K$84=1,'3961'!G10,0)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5.5</v>
      </c>
      <c r="E11" s="14">
        <v>0</v>
      </c>
      <c r="F11" s="14">
        <v>0</v>
      </c>
      <c r="G11" s="47">
        <f t="shared" ref="G11:G25" si="2">IF($B$154&lt;8,D11*2,D11+E11)</f>
        <v>11</v>
      </c>
      <c r="H11" s="48"/>
      <c r="I11" s="57">
        <f>I10</f>
        <v>1.1259999999999999</v>
      </c>
      <c r="J11" s="57"/>
      <c r="K11" s="50">
        <f t="shared" ref="K11:K25" si="3">ROUND(G11*I11,4)</f>
        <v>12.385999999999999</v>
      </c>
      <c r="L11" s="323">
        <f t="shared" ref="L11:L25" si="4">SUM(K11*$G$7)*($K$7)</f>
        <v>51385.690813379995</v>
      </c>
      <c r="M11" s="1" t="str">
        <f>IF(ROUND(G11,2)=ROUND(SUM(G28:G30),2)," ","CHECK 2. PK-3 Lines Below")</f>
        <v xml:space="preserve"> </v>
      </c>
      <c r="N11" s="52">
        <v>5101</v>
      </c>
      <c r="O11" s="58" t="s">
        <v>29</v>
      </c>
      <c r="Q11" s="54"/>
      <c r="V11" s="451" t="s">
        <v>28</v>
      </c>
      <c r="W11" s="451"/>
      <c r="X11" s="441">
        <f>IF('3961'!K$84=1,'3961'!G11,0)</f>
        <v>0</v>
      </c>
      <c r="Y11" s="441"/>
      <c r="Z11" s="452">
        <v>1</v>
      </c>
      <c r="AA11" s="452"/>
      <c r="AB11" s="55">
        <f t="shared" si="0"/>
        <v>0</v>
      </c>
      <c r="AC11" s="56">
        <f t="shared" si="1"/>
        <v>0</v>
      </c>
      <c r="AD11" s="9"/>
    </row>
    <row r="12" spans="1:30" x14ac:dyDescent="0.3">
      <c r="A12" s="1" t="s">
        <v>30</v>
      </c>
      <c r="B12" s="14" t="s">
        <v>31</v>
      </c>
      <c r="C12" s="14"/>
      <c r="D12" s="14">
        <v>54.42</v>
      </c>
      <c r="E12" s="14">
        <v>0</v>
      </c>
      <c r="F12" s="14">
        <v>0</v>
      </c>
      <c r="G12" s="47">
        <f t="shared" si="2"/>
        <v>108.84</v>
      </c>
      <c r="H12" s="48"/>
      <c r="I12" s="57">
        <v>1</v>
      </c>
      <c r="J12" s="57"/>
      <c r="K12" s="50">
        <f t="shared" si="3"/>
        <v>108.84</v>
      </c>
      <c r="L12" s="323">
        <f t="shared" si="4"/>
        <v>451543.56435719994</v>
      </c>
      <c r="N12" s="52">
        <v>5102</v>
      </c>
      <c r="O12" s="53">
        <v>102</v>
      </c>
      <c r="Q12" s="54"/>
      <c r="V12" s="451" t="s">
        <v>31</v>
      </c>
      <c r="W12" s="451"/>
      <c r="X12" s="441">
        <f>IF('3961'!K$84=1,'3961'!G12,0)</f>
        <v>0</v>
      </c>
      <c r="Y12" s="441"/>
      <c r="Z12" s="452">
        <v>1</v>
      </c>
      <c r="AA12" s="452"/>
      <c r="AB12" s="55">
        <f t="shared" si="0"/>
        <v>0</v>
      </c>
      <c r="AC12" s="56">
        <f t="shared" si="1"/>
        <v>0</v>
      </c>
      <c r="AD12" s="9"/>
    </row>
    <row r="13" spans="1:30" x14ac:dyDescent="0.3">
      <c r="A13" s="1" t="s">
        <v>32</v>
      </c>
      <c r="B13" s="14" t="s">
        <v>33</v>
      </c>
      <c r="C13" s="14"/>
      <c r="D13" s="14">
        <v>3.5</v>
      </c>
      <c r="E13" s="14">
        <v>0</v>
      </c>
      <c r="F13" s="14">
        <v>0</v>
      </c>
      <c r="G13" s="47">
        <f t="shared" si="2"/>
        <v>7</v>
      </c>
      <c r="H13" s="48"/>
      <c r="I13" s="57">
        <f>I12</f>
        <v>1</v>
      </c>
      <c r="J13" s="57"/>
      <c r="K13" s="50">
        <f t="shared" si="3"/>
        <v>7</v>
      </c>
      <c r="L13" s="323">
        <f t="shared" si="4"/>
        <v>29040.839309999996</v>
      </c>
      <c r="M13" s="1" t="str">
        <f>IF(ROUND(G13,2)=ROUND(SUM(G31:G33),2)," ","CHECK 2. 4-8 Lines Below")</f>
        <v xml:space="preserve"> </v>
      </c>
      <c r="N13" s="52">
        <v>5102</v>
      </c>
      <c r="O13" s="58" t="s">
        <v>34</v>
      </c>
      <c r="Q13" s="54"/>
      <c r="V13" s="451" t="s">
        <v>33</v>
      </c>
      <c r="W13" s="451"/>
      <c r="X13" s="441">
        <f>IF('3961'!K$84=1,'3961'!G13,0)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IF('3961'!K$84=1,'3961'!G14,0)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IF('3961'!K$84=1,'3961'!G15,0)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IF('3961'!K$84=1,'3961'!G16,0)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IF('3961'!K$84=1,'3961'!G17,0)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IF('3961'!K$84=1,'3961'!G18,0)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IF('3961'!K$84=1,'3961'!G19,0)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IF('3961'!K$84=1,'3961'!G20,0)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IF('3961'!K$84=1,'3961'!G21,0)</f>
        <v>0</v>
      </c>
      <c r="Y21" s="441"/>
      <c r="Z21" s="452">
        <v>1</v>
      </c>
      <c r="AA21" s="452"/>
      <c r="AB21" s="55">
        <f t="shared" si="0"/>
        <v>0</v>
      </c>
      <c r="AC21" s="56">
        <f t="shared" si="1"/>
        <v>0</v>
      </c>
      <c r="AD21" s="9"/>
    </row>
    <row r="22" spans="1:30" ht="16.2" x14ac:dyDescent="0.35">
      <c r="A22" s="1" t="s">
        <v>52</v>
      </c>
      <c r="B22" s="14" t="s">
        <v>53</v>
      </c>
      <c r="C22" s="14"/>
      <c r="D22" s="14">
        <v>0.43</v>
      </c>
      <c r="E22" s="14">
        <v>0</v>
      </c>
      <c r="F22" s="14">
        <v>0</v>
      </c>
      <c r="G22" s="47">
        <f t="shared" si="2"/>
        <v>0.86</v>
      </c>
      <c r="H22" s="48"/>
      <c r="I22" s="57">
        <v>1.147</v>
      </c>
      <c r="J22" s="57"/>
      <c r="K22" s="50">
        <f t="shared" si="3"/>
        <v>0.98640000000000005</v>
      </c>
      <c r="L22" s="323">
        <f t="shared" si="4"/>
        <v>4092.2691279119999</v>
      </c>
      <c r="N22" s="52">
        <v>5101</v>
      </c>
      <c r="O22" s="53">
        <v>130</v>
      </c>
      <c r="Q22" s="54"/>
      <c r="V22" s="451" t="s">
        <v>53</v>
      </c>
      <c r="W22" s="451"/>
      <c r="X22" s="441">
        <f>IF('3961'!K$84=1,'3961'!G22,0)</f>
        <v>0</v>
      </c>
      <c r="Y22" s="441"/>
      <c r="Z22" s="452">
        <v>1</v>
      </c>
      <c r="AA22" s="452"/>
      <c r="AB22" s="55">
        <f t="shared" si="0"/>
        <v>0</v>
      </c>
      <c r="AC22" s="56">
        <f t="shared" si="1"/>
        <v>0</v>
      </c>
      <c r="AD22" s="9"/>
    </row>
    <row r="23" spans="1:30" ht="16.2" x14ac:dyDescent="0.35">
      <c r="A23" s="1" t="s">
        <v>54</v>
      </c>
      <c r="B23" s="14" t="s">
        <v>55</v>
      </c>
      <c r="C23" s="14"/>
      <c r="D23" s="14">
        <v>1.25</v>
      </c>
      <c r="E23" s="14">
        <v>0</v>
      </c>
      <c r="F23" s="14">
        <v>0</v>
      </c>
      <c r="G23" s="47">
        <f t="shared" si="2"/>
        <v>2.5</v>
      </c>
      <c r="H23" s="48"/>
      <c r="I23" s="57">
        <f>I22</f>
        <v>1.147</v>
      </c>
      <c r="J23" s="57"/>
      <c r="K23" s="50">
        <f t="shared" si="3"/>
        <v>2.8675000000000002</v>
      </c>
      <c r="L23" s="323">
        <f t="shared" si="4"/>
        <v>11896.372388775</v>
      </c>
      <c r="N23" s="52">
        <v>5102</v>
      </c>
      <c r="O23" s="53">
        <v>130</v>
      </c>
      <c r="Q23" s="54"/>
      <c r="V23" s="451" t="s">
        <v>55</v>
      </c>
      <c r="W23" s="451"/>
      <c r="X23" s="441">
        <f>IF('3961'!K$84=1,'3961'!G23,0)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IF('3961'!K$84=1,'3961'!G24,0)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IF('3961'!K$84=1,'3961'!G25,0)</f>
        <v>0</v>
      </c>
      <c r="Y25" s="441"/>
      <c r="Z25" s="452">
        <v>1</v>
      </c>
      <c r="AA25" s="452"/>
      <c r="AB25" s="55">
        <f t="shared" si="0"/>
        <v>0</v>
      </c>
      <c r="AC25" s="56">
        <f t="shared" si="1"/>
        <v>0</v>
      </c>
      <c r="AD25" s="9"/>
    </row>
    <row r="26" spans="1:30" ht="20.25" customHeight="1" thickBot="1" x14ac:dyDescent="0.35">
      <c r="B26" s="60" t="s">
        <v>60</v>
      </c>
      <c r="C26" s="60"/>
      <c r="D26" s="61">
        <f t="shared" ref="D26:E26" si="5">SUM(D10:D25)</f>
        <v>116.67000000000002</v>
      </c>
      <c r="E26" s="61">
        <f t="shared" si="5"/>
        <v>0</v>
      </c>
      <c r="F26" s="61"/>
      <c r="G26" s="61">
        <f>SUM(G10:G25)</f>
        <v>233.34000000000003</v>
      </c>
      <c r="H26" s="62"/>
      <c r="I26" s="62"/>
      <c r="J26" s="63"/>
      <c r="K26" s="64">
        <f>SUM(K10:K25)</f>
        <v>248.21550000000002</v>
      </c>
      <c r="L26" s="321">
        <f>SUM(L10:L25)</f>
        <v>1029769.4928216148</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5.5</v>
      </c>
      <c r="E28" s="14">
        <v>0</v>
      </c>
      <c r="F28" s="75">
        <v>0</v>
      </c>
      <c r="G28" s="47">
        <f t="shared" ref="G28:G36" si="6">IF($B$154&lt;8,D28*2,D28+E28)</f>
        <v>11</v>
      </c>
      <c r="H28" s="76"/>
      <c r="I28" s="77" t="s">
        <v>68</v>
      </c>
      <c r="J28" s="52">
        <v>251</v>
      </c>
      <c r="K28" s="78">
        <v>1047</v>
      </c>
      <c r="L28" s="323">
        <f>SUM(G28*K28)</f>
        <v>11517</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3.5</v>
      </c>
      <c r="E31" s="14">
        <v>0</v>
      </c>
      <c r="F31" s="85">
        <v>0</v>
      </c>
      <c r="G31" s="47">
        <f t="shared" si="6"/>
        <v>7</v>
      </c>
      <c r="H31" s="76"/>
      <c r="I31" s="86" t="s">
        <v>72</v>
      </c>
      <c r="J31" s="52">
        <v>251</v>
      </c>
      <c r="K31" s="78">
        <v>1173</v>
      </c>
      <c r="L31" s="323">
        <f t="shared" si="8"/>
        <v>8211</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9</v>
      </c>
      <c r="E37" s="61">
        <f t="shared" si="10"/>
        <v>0</v>
      </c>
      <c r="F37" s="61"/>
      <c r="G37" s="61">
        <f>SUM(G28:G36)</f>
        <v>18</v>
      </c>
      <c r="H37" s="62"/>
      <c r="I37" s="14" t="s">
        <v>80</v>
      </c>
      <c r="J37" s="14"/>
      <c r="K37" s="14"/>
      <c r="L37" s="323">
        <f>SUM(L28:L36)</f>
        <v>19728</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44101.260000000009</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1093598.7528216147</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129.50800000000001</v>
      </c>
      <c r="D47" s="116"/>
      <c r="E47" s="116"/>
      <c r="F47" s="116"/>
      <c r="G47" s="117">
        <f>K7</f>
        <v>1.0289999999999999</v>
      </c>
      <c r="H47" s="117"/>
      <c r="I47" s="118">
        <v>1317.85</v>
      </c>
      <c r="J47" s="119" t="s">
        <v>95</v>
      </c>
      <c r="K47" s="120">
        <f>ROUND(C47*G47*I47,0)</f>
        <v>175622</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118.70750000000001</v>
      </c>
      <c r="D48" s="116"/>
      <c r="E48" s="116"/>
      <c r="F48" s="116"/>
      <c r="G48" s="117">
        <f>K7</f>
        <v>1.0289999999999999</v>
      </c>
      <c r="H48" s="117"/>
      <c r="I48" s="118">
        <v>898.92</v>
      </c>
      <c r="J48" s="119" t="s">
        <v>95</v>
      </c>
      <c r="K48" s="120">
        <f>ROUND(C48*G48*I48,0)</f>
        <v>109803</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248.21550000000002</v>
      </c>
      <c r="D50" s="138"/>
      <c r="E50" s="139"/>
      <c r="F50" s="139"/>
      <c r="G50" s="140" t="s">
        <v>97</v>
      </c>
      <c r="H50" s="140"/>
      <c r="I50" s="140"/>
      <c r="J50" s="140"/>
      <c r="K50" s="140"/>
      <c r="L50" s="323">
        <f>IF(B2=75,0,K49+K48+K47)</f>
        <v>285425</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248.21550000000002</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1.2359999999999999E-3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233.34000000000003</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1.2750000000000001E-3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1.2359999999999999E-3</v>
      </c>
      <c r="L59" s="323">
        <f>SUM(I59*K59)</f>
        <v>5235.1558679999998</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1.2359999999999999E-3</v>
      </c>
      <c r="L67" s="323">
        <f>SUM(I67*K67)</f>
        <v>133223.45026799999</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1.2750000000000001E-3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1.2359999999999999E-3</v>
      </c>
      <c r="L70" s="323">
        <f t="shared" si="11"/>
        <v>-5200.6380959999997</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1.2359999999999999E-3</v>
      </c>
      <c r="L71" s="323">
        <f t="shared" si="11"/>
        <v>2326.3077359999997</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1.2750000000000001E-3</v>
      </c>
      <c r="L72" s="323">
        <f t="shared" si="11"/>
        <v>18132.282450000002</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1</v>
      </c>
      <c r="AA74" s="165" t="s">
        <v>129</v>
      </c>
      <c r="AB74" s="166">
        <f>+K75</f>
        <v>365</v>
      </c>
      <c r="AC74" s="56">
        <f>ROUND(AB74*Z74,0)</f>
        <v>365</v>
      </c>
      <c r="AD74" s="9"/>
    </row>
    <row r="75" spans="1:30" ht="19.5" customHeight="1" x14ac:dyDescent="0.3">
      <c r="A75" s="1" t="s">
        <v>130</v>
      </c>
      <c r="B75" s="167" t="s">
        <v>127</v>
      </c>
      <c r="C75" s="168" t="s">
        <v>128</v>
      </c>
      <c r="D75" s="167">
        <v>1</v>
      </c>
      <c r="E75" s="167">
        <v>0</v>
      </c>
      <c r="F75" s="167">
        <v>0</v>
      </c>
      <c r="G75" s="169">
        <f>IF($B$154&lt;8,D75,E75)</f>
        <v>1</v>
      </c>
      <c r="H75" s="170"/>
      <c r="I75" s="171">
        <f>AVERAGE(G75,D75)</f>
        <v>1</v>
      </c>
      <c r="J75" s="172" t="s">
        <v>129</v>
      </c>
      <c r="K75" s="173">
        <v>365</v>
      </c>
      <c r="L75" s="323">
        <f t="shared" ref="L75:L78" si="12">SUM(I75*K75)</f>
        <v>365</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1.2750000000000001E-3</v>
      </c>
      <c r="L77" s="323">
        <f t="shared" si="12"/>
        <v>2195.6787750000003</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1.2359999999999999E-3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365</v>
      </c>
      <c r="AD81" s="188"/>
    </row>
    <row r="82" spans="1:30" ht="22.5" customHeight="1" thickTop="1" thickBot="1" x14ac:dyDescent="0.35">
      <c r="B82" s="14" t="s">
        <v>139</v>
      </c>
      <c r="C82" s="14"/>
      <c r="D82" s="14"/>
      <c r="E82" s="14"/>
      <c r="F82" s="14"/>
      <c r="G82" s="14"/>
      <c r="H82" s="14"/>
      <c r="I82" s="14"/>
      <c r="J82" s="14"/>
      <c r="K82" s="14"/>
      <c r="L82" s="342">
        <f>SUM(L44:L81)</f>
        <v>1535300.9898226145</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'3961'!AC81</f>
        <v>365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1535300.9898226145</v>
      </c>
      <c r="L86" s="323">
        <f>IF(G26=0,0,IF(G26&gt;250,-(((250/G26)*K86)*IF(M86="H",0.02,0.05)),IF(M86="H",-0.02*K86,-0.05*K86)))</f>
        <v>-76765.049491130732</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1458535.9403314837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-837846.43</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620689.51033148367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124137.90206629674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351</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352</v>
      </c>
      <c r="C123" s="208" t="s">
        <v>198</v>
      </c>
    </row>
    <row r="124" spans="2:3" hidden="1" x14ac:dyDescent="0.3">
      <c r="B124" s="212" t="s">
        <v>353</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41808.602928240703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351</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352</v>
      </c>
      <c r="C164" s="222" t="s">
        <v>243</v>
      </c>
      <c r="D164" s="218"/>
    </row>
    <row r="165" spans="1:4" hidden="1" x14ac:dyDescent="0.3">
      <c r="A165" s="217" t="s">
        <v>244</v>
      </c>
      <c r="B165" s="221" t="s">
        <v>353</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41808.602928240703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9" priority="2" stopIfTrue="1" operator="lessThan">
      <formula>0</formula>
    </cfRule>
  </conditionalFormatting>
  <conditionalFormatting sqref="A141:A172">
    <cfRule type="cellIs" dxfId="1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'3971'!B2</f>
        <v>50</v>
      </c>
      <c r="W2" s="429" t="s">
        <v>4</v>
      </c>
      <c r="X2" s="430"/>
      <c r="Y2" s="431"/>
      <c r="Z2" s="431"/>
      <c r="AA2" s="431"/>
      <c r="AB2" s="431"/>
      <c r="AC2" s="431"/>
      <c r="AD2" s="9"/>
    </row>
    <row r="3" spans="1:30" ht="20.399999999999999" x14ac:dyDescent="0.35">
      <c r="B3" s="10" t="str">
        <f>"Revenue Estimate Worksheet for "&amp;B124</f>
        <v>Revenue Estimate Worksheet for Mavericks HS of Palm Springs</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'3971'!G7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40" t="s">
        <v>26</v>
      </c>
      <c r="W10" s="440"/>
      <c r="X10" s="441">
        <f>IF('3971'!K$84=1,'3971'!G10,0)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1" t="s">
        <v>28</v>
      </c>
      <c r="W11" s="451"/>
      <c r="X11" s="441">
        <f>IF('3971'!K$84=1,'3971'!G11,0)</f>
        <v>0</v>
      </c>
      <c r="Y11" s="441"/>
      <c r="Z11" s="452">
        <v>1</v>
      </c>
      <c r="AA11" s="452"/>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1" t="s">
        <v>31</v>
      </c>
      <c r="W12" s="451"/>
      <c r="X12" s="441">
        <f>IF('3971'!K$84=1,'3971'!G12,0)</f>
        <v>0</v>
      </c>
      <c r="Y12" s="441"/>
      <c r="Z12" s="452">
        <v>1</v>
      </c>
      <c r="AA12" s="452"/>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1" t="s">
        <v>33</v>
      </c>
      <c r="W13" s="451"/>
      <c r="X13" s="441">
        <f>IF('3971'!K$84=1,'3971'!G13,0)</f>
        <v>0</v>
      </c>
      <c r="Y13" s="441"/>
      <c r="Z13" s="452">
        <v>1</v>
      </c>
      <c r="AA13" s="452"/>
      <c r="AB13" s="55">
        <f t="shared" si="0"/>
        <v>0</v>
      </c>
      <c r="AC13" s="56">
        <f t="shared" si="1"/>
        <v>0</v>
      </c>
      <c r="AD13" s="9"/>
    </row>
    <row r="14" spans="1:30" x14ac:dyDescent="0.3">
      <c r="A14" s="1" t="s">
        <v>35</v>
      </c>
      <c r="B14" s="14" t="s">
        <v>36</v>
      </c>
      <c r="C14" s="14"/>
      <c r="D14" s="14">
        <v>215.27</v>
      </c>
      <c r="E14" s="14">
        <v>0</v>
      </c>
      <c r="F14" s="14">
        <v>0</v>
      </c>
      <c r="G14" s="47">
        <f t="shared" si="2"/>
        <v>430.54</v>
      </c>
      <c r="H14" s="48"/>
      <c r="I14" s="57">
        <v>1.004</v>
      </c>
      <c r="J14" s="57"/>
      <c r="K14" s="50">
        <f t="shared" si="3"/>
        <v>432.26220000000001</v>
      </c>
      <c r="L14" s="323">
        <f t="shared" si="4"/>
        <v>1793322.4414267258</v>
      </c>
      <c r="N14" s="52">
        <v>5103</v>
      </c>
      <c r="O14" s="53">
        <v>103</v>
      </c>
      <c r="Q14" s="54"/>
      <c r="V14" s="451" t="s">
        <v>36</v>
      </c>
      <c r="W14" s="451"/>
      <c r="X14" s="441">
        <f>IF('3971'!K$84=1,'3971'!G14,0)</f>
        <v>0</v>
      </c>
      <c r="Y14" s="441"/>
      <c r="Z14" s="452">
        <v>1</v>
      </c>
      <c r="AA14" s="452"/>
      <c r="AB14" s="55">
        <f t="shared" si="0"/>
        <v>0</v>
      </c>
      <c r="AC14" s="56">
        <f t="shared" si="1"/>
        <v>0</v>
      </c>
      <c r="AD14" s="9"/>
    </row>
    <row r="15" spans="1:30" x14ac:dyDescent="0.3">
      <c r="A15" s="1" t="s">
        <v>37</v>
      </c>
      <c r="B15" s="14" t="s">
        <v>38</v>
      </c>
      <c r="C15" s="14"/>
      <c r="D15" s="14">
        <v>50.28</v>
      </c>
      <c r="E15" s="14">
        <v>0</v>
      </c>
      <c r="F15" s="14">
        <v>0</v>
      </c>
      <c r="G15" s="47">
        <f t="shared" si="2"/>
        <v>100.56</v>
      </c>
      <c r="H15" s="48"/>
      <c r="I15" s="57">
        <f>I14</f>
        <v>1.004</v>
      </c>
      <c r="J15" s="57"/>
      <c r="K15" s="50">
        <f t="shared" si="3"/>
        <v>100.9622</v>
      </c>
      <c r="L15" s="323">
        <f t="shared" si="4"/>
        <v>418861.00379772595</v>
      </c>
      <c r="M15" s="1" t="str">
        <f>IF(ROUND(G15,2)=ROUND(SUM(G34:G36),2)," ","CHECK 2. 9-12 Lines Below")</f>
        <v xml:space="preserve"> </v>
      </c>
      <c r="N15" s="52">
        <v>5103</v>
      </c>
      <c r="O15" s="58" t="s">
        <v>39</v>
      </c>
      <c r="Q15" s="54"/>
      <c r="V15" s="451" t="s">
        <v>38</v>
      </c>
      <c r="W15" s="451"/>
      <c r="X15" s="441">
        <f>IF('3971'!K$84=1,'3971'!G15,0)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IF('3971'!K$84=1,'3971'!G16,0)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IF('3971'!K$84=1,'3971'!G17,0)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IF('3971'!K$84=1,'3971'!G18,0)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IF('3971'!K$84=1,'3971'!G19,0)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IF('3971'!K$84=1,'3971'!G20,0)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IF('3971'!K$84=1,'3971'!G21,0)</f>
        <v>0</v>
      </c>
      <c r="Y21" s="441"/>
      <c r="Z21" s="452">
        <v>1</v>
      </c>
      <c r="AA21" s="452"/>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1" t="s">
        <v>53</v>
      </c>
      <c r="W22" s="451"/>
      <c r="X22" s="441">
        <f>IF('3971'!K$84=1,'3971'!G22,0)</f>
        <v>0</v>
      </c>
      <c r="Y22" s="441"/>
      <c r="Z22" s="452">
        <v>1</v>
      </c>
      <c r="AA22" s="452"/>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1" t="s">
        <v>55</v>
      </c>
      <c r="W23" s="451"/>
      <c r="X23" s="441">
        <f>IF('3971'!K$84=1,'3971'!G23,0)</f>
        <v>0</v>
      </c>
      <c r="Y23" s="441"/>
      <c r="Z23" s="452">
        <v>1</v>
      </c>
      <c r="AA23" s="452"/>
      <c r="AB23" s="55">
        <f t="shared" si="0"/>
        <v>0</v>
      </c>
      <c r="AC23" s="56">
        <f t="shared" si="1"/>
        <v>0</v>
      </c>
      <c r="AD23" s="9"/>
    </row>
    <row r="24" spans="1:30" ht="16.2" x14ac:dyDescent="0.35">
      <c r="A24" s="1" t="s">
        <v>56</v>
      </c>
      <c r="B24" s="14" t="s">
        <v>57</v>
      </c>
      <c r="C24" s="14"/>
      <c r="D24" s="14">
        <v>8.6999999999999993</v>
      </c>
      <c r="E24" s="14">
        <v>0</v>
      </c>
      <c r="F24" s="14">
        <v>0</v>
      </c>
      <c r="G24" s="47">
        <f t="shared" si="2"/>
        <v>17.399999999999999</v>
      </c>
      <c r="H24" s="48"/>
      <c r="I24" s="57">
        <f>I23</f>
        <v>1.147</v>
      </c>
      <c r="J24" s="57"/>
      <c r="K24" s="50">
        <f t="shared" si="3"/>
        <v>19.957799999999999</v>
      </c>
      <c r="L24" s="323">
        <f t="shared" si="4"/>
        <v>82798.751825873987</v>
      </c>
      <c r="N24" s="52">
        <v>5103</v>
      </c>
      <c r="O24" s="53">
        <v>130</v>
      </c>
      <c r="Q24" s="54"/>
      <c r="V24" s="451" t="s">
        <v>57</v>
      </c>
      <c r="W24" s="451"/>
      <c r="X24" s="441">
        <f>IF('3971'!K$84=1,'3971'!G24,0)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IF('3971'!K$84=1,'3971'!G25,0)</f>
        <v>0</v>
      </c>
      <c r="Y25" s="441"/>
      <c r="Z25" s="452">
        <v>1</v>
      </c>
      <c r="AA25" s="452"/>
      <c r="AB25" s="55">
        <f t="shared" si="0"/>
        <v>0</v>
      </c>
      <c r="AC25" s="56">
        <f t="shared" si="1"/>
        <v>0</v>
      </c>
      <c r="AD25" s="9"/>
    </row>
    <row r="26" spans="1:30" ht="20.25" customHeight="1" thickBot="1" x14ac:dyDescent="0.35">
      <c r="B26" s="60" t="s">
        <v>60</v>
      </c>
      <c r="C26" s="60"/>
      <c r="D26" s="61">
        <f t="shared" ref="D26:E26" si="5">SUM(D10:D25)</f>
        <v>274.25</v>
      </c>
      <c r="E26" s="61">
        <f t="shared" si="5"/>
        <v>0</v>
      </c>
      <c r="F26" s="61"/>
      <c r="G26" s="61">
        <f>SUM(G10:G25)</f>
        <v>548.5</v>
      </c>
      <c r="H26" s="62"/>
      <c r="I26" s="62"/>
      <c r="J26" s="63"/>
      <c r="K26" s="64">
        <f>SUM(K10:K25)</f>
        <v>553.18220000000008</v>
      </c>
      <c r="L26" s="321">
        <f>SUM(L10:L25)</f>
        <v>2294982.197050326</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0</v>
      </c>
      <c r="E31" s="14">
        <v>0</v>
      </c>
      <c r="F31" s="85">
        <v>0</v>
      </c>
      <c r="G31" s="47">
        <f t="shared" si="6"/>
        <v>0</v>
      </c>
      <c r="H31" s="76"/>
      <c r="I31" s="86" t="s">
        <v>72</v>
      </c>
      <c r="J31" s="52">
        <v>251</v>
      </c>
      <c r="K31" s="78">
        <v>1173</v>
      </c>
      <c r="L31" s="323">
        <f t="shared" si="8"/>
        <v>0</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46.31</v>
      </c>
      <c r="E34" s="14">
        <v>0</v>
      </c>
      <c r="F34" s="85">
        <v>0</v>
      </c>
      <c r="G34" s="47">
        <f t="shared" si="6"/>
        <v>92.62</v>
      </c>
      <c r="H34" s="76"/>
      <c r="I34" s="86" t="s">
        <v>76</v>
      </c>
      <c r="J34" s="52">
        <v>251</v>
      </c>
      <c r="K34" s="78">
        <v>835</v>
      </c>
      <c r="L34" s="323">
        <f t="shared" si="8"/>
        <v>77337.7</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3.47</v>
      </c>
      <c r="E35" s="14">
        <v>0</v>
      </c>
      <c r="F35" s="85">
        <v>0</v>
      </c>
      <c r="G35" s="47">
        <f t="shared" si="6"/>
        <v>6.94</v>
      </c>
      <c r="H35" s="76"/>
      <c r="I35" s="86" t="s">
        <v>76</v>
      </c>
      <c r="J35" s="52">
        <v>252</v>
      </c>
      <c r="K35" s="78">
        <v>3168</v>
      </c>
      <c r="L35" s="323">
        <f t="shared" si="8"/>
        <v>21985.920000000002</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0.5</v>
      </c>
      <c r="E36" s="14">
        <v>0</v>
      </c>
      <c r="F36" s="85">
        <v>0</v>
      </c>
      <c r="G36" s="47">
        <f t="shared" si="6"/>
        <v>1</v>
      </c>
      <c r="H36" s="76"/>
      <c r="I36" s="86" t="s">
        <v>76</v>
      </c>
      <c r="J36" s="52">
        <v>253</v>
      </c>
      <c r="K36" s="78">
        <v>6685</v>
      </c>
      <c r="L36" s="323">
        <f t="shared" si="8"/>
        <v>6685</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50.28</v>
      </c>
      <c r="E37" s="61">
        <f t="shared" si="10"/>
        <v>0</v>
      </c>
      <c r="F37" s="61"/>
      <c r="G37" s="61">
        <f>SUM(G28:G36)</f>
        <v>100.56</v>
      </c>
      <c r="H37" s="62"/>
      <c r="I37" s="14" t="s">
        <v>80</v>
      </c>
      <c r="J37" s="14"/>
      <c r="K37" s="14"/>
      <c r="L37" s="323">
        <f>SUM(L28:L36)</f>
        <v>106008.62</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103666.5</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2504657.3170503261</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553.18220000000008</v>
      </c>
      <c r="D49" s="116"/>
      <c r="E49" s="116"/>
      <c r="F49" s="116"/>
      <c r="G49" s="117">
        <f>K7</f>
        <v>1.0289999999999999</v>
      </c>
      <c r="H49" s="117"/>
      <c r="I49" s="118">
        <v>901.09</v>
      </c>
      <c r="J49" s="119" t="s">
        <v>95</v>
      </c>
      <c r="K49" s="120">
        <f>ROUND(C49*G49*I49,0)</f>
        <v>512922</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553.18220000000008</v>
      </c>
      <c r="D50" s="138"/>
      <c r="E50" s="139"/>
      <c r="F50" s="139"/>
      <c r="G50" s="140" t="s">
        <v>97</v>
      </c>
      <c r="H50" s="140"/>
      <c r="I50" s="140"/>
      <c r="J50" s="140"/>
      <c r="K50" s="140"/>
      <c r="L50" s="323">
        <f>IF(B2=75,0,K49+K48+K47)</f>
        <v>512922</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553.18220000000008</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2.7550000000000001E-3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548.5</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2.9979999999999998E-3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2.7550000000000001E-3</v>
      </c>
      <c r="L59" s="323">
        <f>SUM(I59*K59)</f>
        <v>11668.976065000001</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2.7550000000000001E-3</v>
      </c>
      <c r="L67" s="323">
        <f>SUM(I67*K67)</f>
        <v>296950.32806500001</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2.9979999999999998E-3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2.7550000000000001E-3</v>
      </c>
      <c r="L70" s="323">
        <f t="shared" si="11"/>
        <v>-11592.037180000001</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2.7550000000000001E-3</v>
      </c>
      <c r="L71" s="323">
        <f t="shared" si="11"/>
        <v>5185.25713</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2.9979999999999998E-3</v>
      </c>
      <c r="L72" s="323">
        <f t="shared" si="11"/>
        <v>42635.751204</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336</v>
      </c>
      <c r="AA74" s="165" t="s">
        <v>129</v>
      </c>
      <c r="AB74" s="166">
        <f>+K75</f>
        <v>365</v>
      </c>
      <c r="AC74" s="56">
        <f>ROUND(AB74*Z74,0)</f>
        <v>122640</v>
      </c>
      <c r="AD74" s="9"/>
    </row>
    <row r="75" spans="1:30" ht="19.5" customHeight="1" x14ac:dyDescent="0.3">
      <c r="A75" s="1" t="s">
        <v>130</v>
      </c>
      <c r="B75" s="167" t="s">
        <v>127</v>
      </c>
      <c r="C75" s="168" t="s">
        <v>128</v>
      </c>
      <c r="D75" s="167">
        <v>336</v>
      </c>
      <c r="E75" s="167">
        <v>0</v>
      </c>
      <c r="F75" s="167">
        <v>0</v>
      </c>
      <c r="G75" s="169">
        <f>IF($B$154&lt;8,D75,E75)</f>
        <v>336</v>
      </c>
      <c r="H75" s="170"/>
      <c r="I75" s="171">
        <f>AVERAGE(G75,D75)</f>
        <v>336</v>
      </c>
      <c r="J75" s="172" t="s">
        <v>129</v>
      </c>
      <c r="K75" s="173">
        <v>365</v>
      </c>
      <c r="L75" s="323">
        <f t="shared" ref="L75:L78" si="12">SUM(I75*K75)</f>
        <v>122640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2.9979999999999998E-3</v>
      </c>
      <c r="L77" s="323">
        <f t="shared" si="12"/>
        <v>5162.8587979999993</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2.7550000000000001E-3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122640</v>
      </c>
      <c r="AD81" s="188"/>
    </row>
    <row r="82" spans="1:30" ht="22.5" customHeight="1" thickTop="1" thickBot="1" x14ac:dyDescent="0.35">
      <c r="B82" s="14" t="s">
        <v>139</v>
      </c>
      <c r="C82" s="14"/>
      <c r="D82" s="14"/>
      <c r="E82" s="14"/>
      <c r="F82" s="14"/>
      <c r="G82" s="14"/>
      <c r="H82" s="14"/>
      <c r="I82" s="14"/>
      <c r="J82" s="14"/>
      <c r="K82" s="14"/>
      <c r="L82" s="342">
        <f>SUM(L44:L81)</f>
        <v>3490230.4511323259</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'3971'!AC81</f>
        <v>122640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3490230.4511323259</v>
      </c>
      <c r="L86" s="323">
        <f>IF(G26=0,0,IF(G26&gt;250,-(((250/G26)*K86)*IF(M86="H",0.02,0.05)),IF(M86="H",-0.02*K86,-0.05*K86)))</f>
        <v>-79540.34756454709</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3410690.1035677791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-1873217.98</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1537472.1235677791</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307494.42471355584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94971.174992069224</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354</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355</v>
      </c>
      <c r="C123" s="208" t="s">
        <v>198</v>
      </c>
    </row>
    <row r="124" spans="2:3" hidden="1" x14ac:dyDescent="0.3">
      <c r="B124" s="212" t="s">
        <v>356</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41808.602951388901</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354</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355</v>
      </c>
      <c r="C164" s="222" t="s">
        <v>243</v>
      </c>
      <c r="D164" s="218"/>
    </row>
    <row r="165" spans="1:4" hidden="1" x14ac:dyDescent="0.3">
      <c r="A165" s="217" t="s">
        <v>244</v>
      </c>
      <c r="B165" s="221" t="s">
        <v>356</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41808.602951388901</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7" priority="2" stopIfTrue="1" operator="lessThan">
      <formula>0</formula>
    </cfRule>
  </conditionalFormatting>
  <conditionalFormatting sqref="A141:A172">
    <cfRule type="cellIs" dxfId="1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'0054'!B2</f>
        <v>50</v>
      </c>
      <c r="W2" s="429" t="s">
        <v>4</v>
      </c>
      <c r="X2" s="430"/>
      <c r="Y2" s="431"/>
      <c r="Z2" s="431"/>
      <c r="AA2" s="431"/>
      <c r="AB2" s="431"/>
      <c r="AC2" s="431"/>
      <c r="AD2" s="9"/>
    </row>
    <row r="3" spans="1:30" ht="20.399999999999999" x14ac:dyDescent="0.35">
      <c r="B3" s="10" t="str">
        <f>"Revenue Estimate Worksheet for "&amp;B124</f>
        <v>Revenue Estimate Worksheet for Boca Raton Charter School</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'0054'!G7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30.83</v>
      </c>
      <c r="E10" s="46">
        <v>0</v>
      </c>
      <c r="F10" s="46">
        <v>0</v>
      </c>
      <c r="G10" s="47">
        <f>IF($B$154&lt;8,D10*2,D10+E10)</f>
        <v>61.66</v>
      </c>
      <c r="H10" s="48"/>
      <c r="I10" s="49">
        <v>1.1259999999999999</v>
      </c>
      <c r="J10" s="49"/>
      <c r="K10" s="50">
        <f>ROUND(G10*I10,4)</f>
        <v>69.429199999999994</v>
      </c>
      <c r="L10" s="323">
        <f>SUM(K10*$G$7)*($K$7)</f>
        <v>288040.32008883596</v>
      </c>
      <c r="N10" s="52">
        <v>5101</v>
      </c>
      <c r="O10" s="53">
        <v>101</v>
      </c>
      <c r="Q10" s="54"/>
      <c r="V10" s="440" t="s">
        <v>26</v>
      </c>
      <c r="W10" s="440"/>
      <c r="X10" s="441">
        <f>IF('0054'!K$84=1,'0054'!G10,0)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1.5</v>
      </c>
      <c r="E11" s="14">
        <v>0</v>
      </c>
      <c r="F11" s="14">
        <v>0</v>
      </c>
      <c r="G11" s="47">
        <f t="shared" ref="G11:G25" si="2">IF($B$154&lt;8,D11*2,D11+E11)</f>
        <v>3</v>
      </c>
      <c r="H11" s="48"/>
      <c r="I11" s="57">
        <f>I10</f>
        <v>1.1259999999999999</v>
      </c>
      <c r="J11" s="57"/>
      <c r="K11" s="50">
        <f t="shared" ref="K11:K25" si="3">ROUND(G11*I11,4)</f>
        <v>3.3780000000000001</v>
      </c>
      <c r="L11" s="323">
        <f t="shared" ref="L11:L25" si="4">SUM(K11*$G$7)*($K$7)</f>
        <v>14014.279312739998</v>
      </c>
      <c r="M11" s="1" t="str">
        <f>IF(ROUND(G11,2)=ROUND(SUM(G28:G30),2)," ","CHECK 2. PK-3 Lines Below")</f>
        <v xml:space="preserve"> </v>
      </c>
      <c r="N11" s="52">
        <v>5101</v>
      </c>
      <c r="O11" s="58" t="s">
        <v>29</v>
      </c>
      <c r="Q11" s="54"/>
      <c r="V11" s="451" t="s">
        <v>28</v>
      </c>
      <c r="W11" s="451"/>
      <c r="X11" s="441">
        <f>IF('0054'!K$84=1,'0054'!G11,0)</f>
        <v>0</v>
      </c>
      <c r="Y11" s="441"/>
      <c r="Z11" s="452">
        <v>1</v>
      </c>
      <c r="AA11" s="452"/>
      <c r="AB11" s="55">
        <f t="shared" si="0"/>
        <v>0</v>
      </c>
      <c r="AC11" s="56">
        <f t="shared" si="1"/>
        <v>0</v>
      </c>
      <c r="AD11" s="9"/>
    </row>
    <row r="12" spans="1:30" x14ac:dyDescent="0.3">
      <c r="A12" s="1" t="s">
        <v>30</v>
      </c>
      <c r="B12" s="14" t="s">
        <v>31</v>
      </c>
      <c r="C12" s="14"/>
      <c r="D12" s="14">
        <v>12.58</v>
      </c>
      <c r="E12" s="14">
        <v>0</v>
      </c>
      <c r="F12" s="14">
        <v>0</v>
      </c>
      <c r="G12" s="47">
        <f t="shared" si="2"/>
        <v>25.16</v>
      </c>
      <c r="H12" s="48"/>
      <c r="I12" s="57">
        <v>1</v>
      </c>
      <c r="J12" s="57"/>
      <c r="K12" s="50">
        <f t="shared" si="3"/>
        <v>25.16</v>
      </c>
      <c r="L12" s="323">
        <f t="shared" si="4"/>
        <v>104381.07386279998</v>
      </c>
      <c r="N12" s="52">
        <v>5102</v>
      </c>
      <c r="O12" s="53">
        <v>102</v>
      </c>
      <c r="Q12" s="54"/>
      <c r="V12" s="451" t="s">
        <v>31</v>
      </c>
      <c r="W12" s="451"/>
      <c r="X12" s="441">
        <f>IF('0054'!K$84=1,'0054'!G12,0)</f>
        <v>0</v>
      </c>
      <c r="Y12" s="441"/>
      <c r="Z12" s="452">
        <v>1</v>
      </c>
      <c r="AA12" s="452"/>
      <c r="AB12" s="55">
        <f t="shared" si="0"/>
        <v>0</v>
      </c>
      <c r="AC12" s="56">
        <f t="shared" si="1"/>
        <v>0</v>
      </c>
      <c r="AD12" s="9"/>
    </row>
    <row r="13" spans="1:30" x14ac:dyDescent="0.3">
      <c r="A13" s="1" t="s">
        <v>32</v>
      </c>
      <c r="B13" s="14" t="s">
        <v>33</v>
      </c>
      <c r="C13" s="14"/>
      <c r="D13" s="14">
        <v>2</v>
      </c>
      <c r="E13" s="14">
        <v>0</v>
      </c>
      <c r="F13" s="14">
        <v>0</v>
      </c>
      <c r="G13" s="47">
        <f t="shared" si="2"/>
        <v>4</v>
      </c>
      <c r="H13" s="48"/>
      <c r="I13" s="57">
        <f>I12</f>
        <v>1</v>
      </c>
      <c r="J13" s="57"/>
      <c r="K13" s="50">
        <f t="shared" si="3"/>
        <v>4</v>
      </c>
      <c r="L13" s="323">
        <f t="shared" si="4"/>
        <v>16594.765319999999</v>
      </c>
      <c r="M13" s="1" t="str">
        <f>IF(ROUND(G13,2)=ROUND(SUM(G31:G33),2)," ","CHECK 2. 4-8 Lines Below")</f>
        <v xml:space="preserve"> </v>
      </c>
      <c r="N13" s="52">
        <v>5102</v>
      </c>
      <c r="O13" s="58" t="s">
        <v>34</v>
      </c>
      <c r="Q13" s="54"/>
      <c r="V13" s="451" t="s">
        <v>33</v>
      </c>
      <c r="W13" s="451"/>
      <c r="X13" s="441">
        <f>IF('0054'!K$84=1,'0054'!G13,0)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IF('0054'!K$84=1,'0054'!G14,0)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IF('0054'!K$84=1,'0054'!G15,0)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IF('0054'!K$84=1,'0054'!G16,0)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IF('0054'!K$84=1,'0054'!G17,0)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IF('0054'!K$84=1,'0054'!G18,0)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IF('0054'!K$84=1,'0054'!G19,0)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IF('0054'!K$84=1,'0054'!G20,0)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IF('0054'!K$84=1,'0054'!G21,0)</f>
        <v>0</v>
      </c>
      <c r="Y21" s="441"/>
      <c r="Z21" s="452">
        <v>1</v>
      </c>
      <c r="AA21" s="452"/>
      <c r="AB21" s="55">
        <f t="shared" si="0"/>
        <v>0</v>
      </c>
      <c r="AC21" s="56">
        <f t="shared" si="1"/>
        <v>0</v>
      </c>
      <c r="AD21" s="9"/>
    </row>
    <row r="22" spans="1:30" ht="16.2" x14ac:dyDescent="0.35">
      <c r="A22" s="1" t="s">
        <v>52</v>
      </c>
      <c r="B22" s="14" t="s">
        <v>53</v>
      </c>
      <c r="C22" s="14"/>
      <c r="D22" s="14">
        <v>1.67</v>
      </c>
      <c r="E22" s="14">
        <v>0</v>
      </c>
      <c r="F22" s="14">
        <v>0</v>
      </c>
      <c r="G22" s="47">
        <f t="shared" si="2"/>
        <v>3.34</v>
      </c>
      <c r="H22" s="48"/>
      <c r="I22" s="57">
        <v>1.147</v>
      </c>
      <c r="J22" s="57"/>
      <c r="K22" s="50">
        <f t="shared" si="3"/>
        <v>3.831</v>
      </c>
      <c r="L22" s="323">
        <f t="shared" si="4"/>
        <v>15893.636485229998</v>
      </c>
      <c r="N22" s="52">
        <v>5101</v>
      </c>
      <c r="O22" s="53">
        <v>130</v>
      </c>
      <c r="Q22" s="54"/>
      <c r="V22" s="451" t="s">
        <v>53</v>
      </c>
      <c r="W22" s="451"/>
      <c r="X22" s="441">
        <f>IF('0054'!K$84=1,'0054'!G22,0)</f>
        <v>0</v>
      </c>
      <c r="Y22" s="441"/>
      <c r="Z22" s="452">
        <v>1</v>
      </c>
      <c r="AA22" s="452"/>
      <c r="AB22" s="55">
        <f t="shared" si="0"/>
        <v>0</v>
      </c>
      <c r="AC22" s="56">
        <f t="shared" si="1"/>
        <v>0</v>
      </c>
      <c r="AD22" s="9"/>
    </row>
    <row r="23" spans="1:30" ht="16.2" x14ac:dyDescent="0.35">
      <c r="A23" s="1" t="s">
        <v>54</v>
      </c>
      <c r="B23" s="14" t="s">
        <v>55</v>
      </c>
      <c r="C23" s="14"/>
      <c r="D23" s="14">
        <v>0.42</v>
      </c>
      <c r="E23" s="14">
        <v>0</v>
      </c>
      <c r="F23" s="14">
        <v>0</v>
      </c>
      <c r="G23" s="47">
        <f t="shared" si="2"/>
        <v>0.84</v>
      </c>
      <c r="H23" s="48"/>
      <c r="I23" s="57">
        <f>I22</f>
        <v>1.147</v>
      </c>
      <c r="J23" s="57"/>
      <c r="K23" s="50">
        <f t="shared" si="3"/>
        <v>0.96350000000000002</v>
      </c>
      <c r="L23" s="323">
        <f t="shared" si="4"/>
        <v>3997.2640964549996</v>
      </c>
      <c r="N23" s="52">
        <v>5102</v>
      </c>
      <c r="O23" s="53">
        <v>130</v>
      </c>
      <c r="Q23" s="54"/>
      <c r="V23" s="451" t="s">
        <v>55</v>
      </c>
      <c r="W23" s="451"/>
      <c r="X23" s="441">
        <f>IF('0054'!K$84=1,'0054'!G23,0)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IF('0054'!K$84=1,'0054'!G24,0)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IF('0054'!K$84=1,'0054'!G25,0)</f>
        <v>0</v>
      </c>
      <c r="Y25" s="441"/>
      <c r="Z25" s="452">
        <v>1</v>
      </c>
      <c r="AA25" s="452"/>
      <c r="AB25" s="55">
        <f t="shared" si="0"/>
        <v>0</v>
      </c>
      <c r="AC25" s="56">
        <f t="shared" si="1"/>
        <v>0</v>
      </c>
      <c r="AD25" s="9"/>
    </row>
    <row r="26" spans="1:30" ht="20.25" customHeight="1" thickBot="1" x14ac:dyDescent="0.35">
      <c r="B26" s="60" t="s">
        <v>60</v>
      </c>
      <c r="C26" s="60"/>
      <c r="D26" s="61">
        <f t="shared" ref="D26:E26" si="5">SUM(D10:D25)</f>
        <v>49</v>
      </c>
      <c r="E26" s="61">
        <f t="shared" si="5"/>
        <v>0</v>
      </c>
      <c r="F26" s="61"/>
      <c r="G26" s="61">
        <f>SUM(G10:G25)</f>
        <v>98</v>
      </c>
      <c r="H26" s="62"/>
      <c r="I26" s="62"/>
      <c r="J26" s="63"/>
      <c r="K26" s="64">
        <f>SUM(K10:K25)</f>
        <v>106.76169999999999</v>
      </c>
      <c r="L26" s="321">
        <f>SUM(L10:L25)</f>
        <v>442921.33916606096</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1.5</v>
      </c>
      <c r="E28" s="14">
        <v>0</v>
      </c>
      <c r="F28" s="75">
        <v>0</v>
      </c>
      <c r="G28" s="47">
        <f t="shared" ref="G28:G36" si="6">IF($B$154&lt;8,D28*2,D28+E28)</f>
        <v>3</v>
      </c>
      <c r="H28" s="76"/>
      <c r="I28" s="77" t="s">
        <v>68</v>
      </c>
      <c r="J28" s="52">
        <v>251</v>
      </c>
      <c r="K28" s="78">
        <v>1047</v>
      </c>
      <c r="L28" s="323">
        <f>SUM(G28*K28)</f>
        <v>3141</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2</v>
      </c>
      <c r="E31" s="14">
        <v>0</v>
      </c>
      <c r="F31" s="85">
        <v>0</v>
      </c>
      <c r="G31" s="47">
        <f t="shared" si="6"/>
        <v>4</v>
      </c>
      <c r="H31" s="76"/>
      <c r="I31" s="86" t="s">
        <v>72</v>
      </c>
      <c r="J31" s="52">
        <v>251</v>
      </c>
      <c r="K31" s="78">
        <v>1173</v>
      </c>
      <c r="L31" s="323">
        <f t="shared" si="8"/>
        <v>4692</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3.5</v>
      </c>
      <c r="E37" s="61">
        <f t="shared" si="10"/>
        <v>0</v>
      </c>
      <c r="F37" s="61"/>
      <c r="G37" s="61">
        <f>SUM(G28:G36)</f>
        <v>7</v>
      </c>
      <c r="H37" s="62"/>
      <c r="I37" s="14" t="s">
        <v>80</v>
      </c>
      <c r="J37" s="14"/>
      <c r="K37" s="14"/>
      <c r="L37" s="323">
        <f>SUM(L28:L36)</f>
        <v>7833</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18522</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469276.33916606096</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76.638199999999998</v>
      </c>
      <c r="D47" s="116"/>
      <c r="E47" s="116"/>
      <c r="F47" s="116"/>
      <c r="G47" s="117">
        <f>K7</f>
        <v>1.0289999999999999</v>
      </c>
      <c r="H47" s="117"/>
      <c r="I47" s="118">
        <v>1317.85</v>
      </c>
      <c r="J47" s="119" t="s">
        <v>95</v>
      </c>
      <c r="K47" s="120">
        <f>ROUND(C47*G47*I47,0)</f>
        <v>103927</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30.1235</v>
      </c>
      <c r="D48" s="116"/>
      <c r="E48" s="116"/>
      <c r="F48" s="116"/>
      <c r="G48" s="117">
        <f>K7</f>
        <v>1.0289999999999999</v>
      </c>
      <c r="H48" s="117"/>
      <c r="I48" s="118">
        <v>898.92</v>
      </c>
      <c r="J48" s="119" t="s">
        <v>95</v>
      </c>
      <c r="K48" s="120">
        <f>ROUND(C48*G48*I48,0)</f>
        <v>27864</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106.76169999999999</v>
      </c>
      <c r="D50" s="138"/>
      <c r="E50" s="139"/>
      <c r="F50" s="139"/>
      <c r="G50" s="140" t="s">
        <v>97</v>
      </c>
      <c r="H50" s="140"/>
      <c r="I50" s="140"/>
      <c r="J50" s="140"/>
      <c r="K50" s="140"/>
      <c r="L50" s="323">
        <f>IF(B2=75,0,K49+K48+K47)</f>
        <v>131791</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106.76169999999999</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5.3200000000000003E-4</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98</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5.3600000000000002E-4</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5.3200000000000003E-4</v>
      </c>
      <c r="L59" s="323">
        <f>SUM(I59*K59)</f>
        <v>2253.319516</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5.3200000000000003E-4</v>
      </c>
      <c r="L67" s="323">
        <f>SUM(I67*K67)</f>
        <v>57342.132316000003</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5.3600000000000002E-4</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5.3200000000000003E-4</v>
      </c>
      <c r="L70" s="323">
        <f t="shared" si="11"/>
        <v>-2238.462352</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5.3200000000000003E-4</v>
      </c>
      <c r="L71" s="323">
        <f t="shared" si="11"/>
        <v>1001.2910320000001</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5.3600000000000002E-4</v>
      </c>
      <c r="L72" s="323">
        <f t="shared" si="11"/>
        <v>7622.669328</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5.3600000000000002E-4</v>
      </c>
      <c r="L77" s="323">
        <f t="shared" si="12"/>
        <v>923.04613600000005</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5.3200000000000003E-4</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667971.335142061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'0054'!AC81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667971.335142061</v>
      </c>
      <c r="L86" s="323">
        <f>IF(G26=0,0,IF(G26&gt;250,-(((250/G26)*K86)*IF(M86="H",0.02,0.05)),IF(M86="H",-0.02*K86,-0.05*K86)))</f>
        <v>-33398.56675710305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634572.76838495792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-389150.18</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245422.58838495793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1">
        <f>L90/L91</f>
        <v>49084.517676991585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2.31481462833472E-5</v>
      </c>
      <c r="C135" s="214"/>
    </row>
    <row r="136" spans="1:5" hidden="1" x14ac:dyDescent="0.3">
      <c r="B136" s="215">
        <f>NvsEndTime</f>
        <v>41808.6022800926</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172</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197</v>
      </c>
      <c r="C164" s="222" t="s">
        <v>243</v>
      </c>
      <c r="D164" s="218"/>
    </row>
    <row r="165" spans="1:4" hidden="1" x14ac:dyDescent="0.3">
      <c r="A165" s="217" t="s">
        <v>244</v>
      </c>
      <c r="B165" s="221" t="s">
        <v>199</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2.31481462833472E-5</v>
      </c>
      <c r="D176" s="218"/>
    </row>
    <row r="177" spans="2:5" hidden="1" x14ac:dyDescent="0.3">
      <c r="B177" s="217" t="s">
        <v>259</v>
      </c>
      <c r="C177" s="225">
        <f>NvsEndTime</f>
        <v>41808.6022800926</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85" priority="2" stopIfTrue="1" operator="lessThan">
      <formula>0</formula>
    </cfRule>
  </conditionalFormatting>
  <conditionalFormatting sqref="A141:A172">
    <cfRule type="cellIs" dxfId="8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'4000'!B2</f>
        <v>50</v>
      </c>
      <c r="W2" s="429" t="s">
        <v>4</v>
      </c>
      <c r="X2" s="430"/>
      <c r="Y2" s="431"/>
      <c r="Z2" s="431"/>
      <c r="AA2" s="431"/>
      <c r="AB2" s="431"/>
      <c r="AC2" s="431"/>
      <c r="AD2" s="9"/>
    </row>
    <row r="3" spans="1:30" ht="20.399999999999999" x14ac:dyDescent="0.35">
      <c r="B3" s="10" t="str">
        <f>"Revenue Estimate Worksheet for "&amp;B124</f>
        <v>Revenue Estimate Worksheet for Renaissance Cht SchPalmsWest</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'4000'!G7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169.63</v>
      </c>
      <c r="E10" s="46">
        <v>0</v>
      </c>
      <c r="F10" s="46">
        <v>0</v>
      </c>
      <c r="G10" s="47">
        <f>IF($B$154&lt;8,D10*2,D10+E10)</f>
        <v>339.26</v>
      </c>
      <c r="H10" s="48"/>
      <c r="I10" s="49">
        <v>1.1259999999999999</v>
      </c>
      <c r="J10" s="49"/>
      <c r="K10" s="50">
        <f>ROUND(G10*I10,4)</f>
        <v>382.0068</v>
      </c>
      <c r="L10" s="323">
        <f>SUM(K10*$G$7)*($K$7)</f>
        <v>1584828.2991610437</v>
      </c>
      <c r="N10" s="52">
        <v>5101</v>
      </c>
      <c r="O10" s="53">
        <v>101</v>
      </c>
      <c r="Q10" s="54"/>
      <c r="V10" s="440" t="s">
        <v>26</v>
      </c>
      <c r="W10" s="440"/>
      <c r="X10" s="441">
        <f>IF('4000'!K$84=1,'4000'!G10,0)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25.5</v>
      </c>
      <c r="E11" s="14">
        <v>0</v>
      </c>
      <c r="F11" s="14">
        <v>0</v>
      </c>
      <c r="G11" s="47">
        <f t="shared" ref="G11:G25" si="2">IF($B$154&lt;8,D11*2,D11+E11)</f>
        <v>51</v>
      </c>
      <c r="H11" s="48"/>
      <c r="I11" s="57">
        <f>I10</f>
        <v>1.1259999999999999</v>
      </c>
      <c r="J11" s="57"/>
      <c r="K11" s="50">
        <f t="shared" ref="K11:K25" si="3">ROUND(G11*I11,4)</f>
        <v>57.426000000000002</v>
      </c>
      <c r="L11" s="323">
        <f t="shared" ref="L11:L25" si="4">SUM(K11*$G$7)*($K$7)</f>
        <v>238242.74831657999</v>
      </c>
      <c r="M11" s="1" t="str">
        <f>IF(ROUND(G11,2)=ROUND(SUM(G28:G30),2)," ","CHECK 2. PK-3 Lines Below")</f>
        <v xml:space="preserve"> </v>
      </c>
      <c r="N11" s="52">
        <v>5101</v>
      </c>
      <c r="O11" s="58" t="s">
        <v>29</v>
      </c>
      <c r="Q11" s="54"/>
      <c r="V11" s="451" t="s">
        <v>28</v>
      </c>
      <c r="W11" s="451"/>
      <c r="X11" s="441">
        <f>IF('4000'!K$84=1,'4000'!G11,0)</f>
        <v>0</v>
      </c>
      <c r="Y11" s="441"/>
      <c r="Z11" s="452">
        <v>1</v>
      </c>
      <c r="AA11" s="452"/>
      <c r="AB11" s="55">
        <f t="shared" si="0"/>
        <v>0</v>
      </c>
      <c r="AC11" s="56">
        <f t="shared" si="1"/>
        <v>0</v>
      </c>
      <c r="AD11" s="9"/>
    </row>
    <row r="12" spans="1:30" x14ac:dyDescent="0.3">
      <c r="A12" s="1" t="s">
        <v>30</v>
      </c>
      <c r="B12" s="14" t="s">
        <v>31</v>
      </c>
      <c r="C12" s="14"/>
      <c r="D12" s="14">
        <v>133.91999999999999</v>
      </c>
      <c r="E12" s="14">
        <v>0</v>
      </c>
      <c r="F12" s="14">
        <v>0</v>
      </c>
      <c r="G12" s="47">
        <f t="shared" si="2"/>
        <v>267.83999999999997</v>
      </c>
      <c r="H12" s="48"/>
      <c r="I12" s="57">
        <v>1</v>
      </c>
      <c r="J12" s="57"/>
      <c r="K12" s="50">
        <f t="shared" si="3"/>
        <v>267.83999999999997</v>
      </c>
      <c r="L12" s="323">
        <f t="shared" si="4"/>
        <v>1111185.4858271999</v>
      </c>
      <c r="N12" s="52">
        <v>5102</v>
      </c>
      <c r="O12" s="53">
        <v>102</v>
      </c>
      <c r="Q12" s="54"/>
      <c r="V12" s="451" t="s">
        <v>31</v>
      </c>
      <c r="W12" s="451"/>
      <c r="X12" s="441">
        <f>IF('4000'!K$84=1,'4000'!G12,0)</f>
        <v>0</v>
      </c>
      <c r="Y12" s="441"/>
      <c r="Z12" s="452">
        <v>1</v>
      </c>
      <c r="AA12" s="452"/>
      <c r="AB12" s="55">
        <f t="shared" si="0"/>
        <v>0</v>
      </c>
      <c r="AC12" s="56">
        <f t="shared" si="1"/>
        <v>0</v>
      </c>
      <c r="AD12" s="9"/>
    </row>
    <row r="13" spans="1:30" x14ac:dyDescent="0.3">
      <c r="A13" s="1" t="s">
        <v>32</v>
      </c>
      <c r="B13" s="14" t="s">
        <v>33</v>
      </c>
      <c r="C13" s="14"/>
      <c r="D13" s="14">
        <v>29.45</v>
      </c>
      <c r="E13" s="14">
        <v>0</v>
      </c>
      <c r="F13" s="14">
        <v>0</v>
      </c>
      <c r="G13" s="47">
        <f t="shared" si="2"/>
        <v>58.9</v>
      </c>
      <c r="H13" s="48"/>
      <c r="I13" s="57">
        <f>I12</f>
        <v>1</v>
      </c>
      <c r="J13" s="57"/>
      <c r="K13" s="50">
        <f t="shared" si="3"/>
        <v>58.9</v>
      </c>
      <c r="L13" s="323">
        <f t="shared" si="4"/>
        <v>244357.91933699997</v>
      </c>
      <c r="M13" s="1" t="str">
        <f>IF(ROUND(G13,2)=ROUND(SUM(G31:G33),2)," ","CHECK 2. 4-8 Lines Below")</f>
        <v xml:space="preserve"> </v>
      </c>
      <c r="N13" s="52">
        <v>5102</v>
      </c>
      <c r="O13" s="58" t="s">
        <v>34</v>
      </c>
      <c r="Q13" s="54"/>
      <c r="V13" s="451" t="s">
        <v>33</v>
      </c>
      <c r="W13" s="451"/>
      <c r="X13" s="441">
        <f>IF('4000'!K$84=1,'4000'!G13,0)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IF('4000'!K$84=1,'4000'!G14,0)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IF('4000'!K$84=1,'4000'!G15,0)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IF('4000'!K$84=1,'4000'!G16,0)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IF('4000'!K$84=1,'4000'!G17,0)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IF('4000'!K$84=1,'4000'!G18,0)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IF('4000'!K$84=1,'4000'!G19,0)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IF('4000'!K$84=1,'4000'!G20,0)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IF('4000'!K$84=1,'4000'!G21,0)</f>
        <v>0</v>
      </c>
      <c r="Y21" s="441"/>
      <c r="Z21" s="452">
        <v>1</v>
      </c>
      <c r="AA21" s="452"/>
      <c r="AB21" s="55">
        <f t="shared" si="0"/>
        <v>0</v>
      </c>
      <c r="AC21" s="56">
        <f t="shared" si="1"/>
        <v>0</v>
      </c>
      <c r="AD21" s="9"/>
    </row>
    <row r="22" spans="1:30" ht="16.2" x14ac:dyDescent="0.35">
      <c r="A22" s="1" t="s">
        <v>52</v>
      </c>
      <c r="B22" s="14" t="s">
        <v>53</v>
      </c>
      <c r="C22" s="14"/>
      <c r="D22" s="14">
        <v>4.9800000000000004</v>
      </c>
      <c r="E22" s="14">
        <v>0</v>
      </c>
      <c r="F22" s="14">
        <v>0</v>
      </c>
      <c r="G22" s="47">
        <f t="shared" si="2"/>
        <v>9.9600000000000009</v>
      </c>
      <c r="H22" s="48"/>
      <c r="I22" s="57">
        <v>1.147</v>
      </c>
      <c r="J22" s="57"/>
      <c r="K22" s="50">
        <f t="shared" si="3"/>
        <v>11.424099999999999</v>
      </c>
      <c r="L22" s="323">
        <f t="shared" si="4"/>
        <v>47395.064623052996</v>
      </c>
      <c r="N22" s="52">
        <v>5101</v>
      </c>
      <c r="O22" s="53">
        <v>130</v>
      </c>
      <c r="Q22" s="54"/>
      <c r="V22" s="451" t="s">
        <v>53</v>
      </c>
      <c r="W22" s="451"/>
      <c r="X22" s="441">
        <f>IF('4000'!K$84=1,'4000'!G22,0)</f>
        <v>0</v>
      </c>
      <c r="Y22" s="441"/>
      <c r="Z22" s="452">
        <v>1</v>
      </c>
      <c r="AA22" s="452"/>
      <c r="AB22" s="55">
        <f t="shared" si="0"/>
        <v>0</v>
      </c>
      <c r="AC22" s="56">
        <f t="shared" si="1"/>
        <v>0</v>
      </c>
      <c r="AD22" s="9"/>
    </row>
    <row r="23" spans="1:30" ht="16.2" x14ac:dyDescent="0.35">
      <c r="A23" s="1" t="s">
        <v>54</v>
      </c>
      <c r="B23" s="14" t="s">
        <v>55</v>
      </c>
      <c r="C23" s="14"/>
      <c r="D23" s="14">
        <v>3.4</v>
      </c>
      <c r="E23" s="14">
        <v>0</v>
      </c>
      <c r="F23" s="14">
        <v>0</v>
      </c>
      <c r="G23" s="47">
        <f t="shared" si="2"/>
        <v>6.8</v>
      </c>
      <c r="H23" s="48"/>
      <c r="I23" s="57">
        <f>I22</f>
        <v>1.147</v>
      </c>
      <c r="J23" s="57"/>
      <c r="K23" s="50">
        <f t="shared" si="3"/>
        <v>7.7995999999999999</v>
      </c>
      <c r="L23" s="323">
        <f t="shared" si="4"/>
        <v>32358.132897467996</v>
      </c>
      <c r="N23" s="52">
        <v>5102</v>
      </c>
      <c r="O23" s="53">
        <v>130</v>
      </c>
      <c r="Q23" s="54"/>
      <c r="V23" s="451" t="s">
        <v>55</v>
      </c>
      <c r="W23" s="451"/>
      <c r="X23" s="441">
        <f>IF('4000'!K$84=1,'4000'!G23,0)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IF('4000'!K$84=1,'4000'!G24,0)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IF('4000'!K$84=1,'4000'!G25,0)</f>
        <v>0</v>
      </c>
      <c r="Y25" s="441"/>
      <c r="Z25" s="452">
        <v>1</v>
      </c>
      <c r="AA25" s="452"/>
      <c r="AB25" s="55">
        <f t="shared" si="0"/>
        <v>0</v>
      </c>
      <c r="AC25" s="56">
        <f t="shared" si="1"/>
        <v>0</v>
      </c>
      <c r="AD25" s="9"/>
    </row>
    <row r="26" spans="1:30" ht="20.25" customHeight="1" thickBot="1" x14ac:dyDescent="0.35">
      <c r="B26" s="60" t="s">
        <v>60</v>
      </c>
      <c r="C26" s="60"/>
      <c r="D26" s="61">
        <f t="shared" ref="D26:E26" si="5">SUM(D10:D25)</f>
        <v>366.87999999999994</v>
      </c>
      <c r="E26" s="61">
        <f t="shared" si="5"/>
        <v>0</v>
      </c>
      <c r="F26" s="61"/>
      <c r="G26" s="61">
        <f>SUM(G10:G25)</f>
        <v>733.75999999999988</v>
      </c>
      <c r="H26" s="62"/>
      <c r="I26" s="62"/>
      <c r="J26" s="63"/>
      <c r="K26" s="64">
        <f>SUM(K10:K25)</f>
        <v>785.39649999999995</v>
      </c>
      <c r="L26" s="321">
        <f>SUM(L10:L25)</f>
        <v>3258367.6501623443</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22</v>
      </c>
      <c r="E28" s="14">
        <v>0</v>
      </c>
      <c r="F28" s="75">
        <v>0</v>
      </c>
      <c r="G28" s="47">
        <f t="shared" ref="G28:G36" si="6">IF($B$154&lt;8,D28*2,D28+E28)</f>
        <v>44</v>
      </c>
      <c r="H28" s="76"/>
      <c r="I28" s="77" t="s">
        <v>68</v>
      </c>
      <c r="J28" s="52">
        <v>251</v>
      </c>
      <c r="K28" s="78">
        <v>1047</v>
      </c>
      <c r="L28" s="323">
        <f>SUM(G28*K28)</f>
        <v>46068</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3.5</v>
      </c>
      <c r="E29" s="14">
        <v>0</v>
      </c>
      <c r="F29" s="85">
        <v>0</v>
      </c>
      <c r="G29" s="47">
        <f t="shared" si="6"/>
        <v>7</v>
      </c>
      <c r="H29" s="76"/>
      <c r="I29" s="52" t="s">
        <v>68</v>
      </c>
      <c r="J29" s="52">
        <v>252</v>
      </c>
      <c r="K29" s="78">
        <v>3380</v>
      </c>
      <c r="L29" s="323">
        <f t="shared" ref="L29:L36" si="8">SUM(G29*K29)</f>
        <v>23660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27.95</v>
      </c>
      <c r="E31" s="14">
        <v>0</v>
      </c>
      <c r="F31" s="85">
        <v>0</v>
      </c>
      <c r="G31" s="47">
        <f t="shared" si="6"/>
        <v>55.9</v>
      </c>
      <c r="H31" s="76"/>
      <c r="I31" s="86" t="s">
        <v>72</v>
      </c>
      <c r="J31" s="52">
        <v>251</v>
      </c>
      <c r="K31" s="78">
        <v>1173</v>
      </c>
      <c r="L31" s="323">
        <f t="shared" si="8"/>
        <v>65570.7</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1.5</v>
      </c>
      <c r="E32" s="14">
        <v>0</v>
      </c>
      <c r="F32" s="85">
        <v>0</v>
      </c>
      <c r="G32" s="47">
        <f t="shared" si="6"/>
        <v>3</v>
      </c>
      <c r="H32" s="76"/>
      <c r="I32" s="86" t="s">
        <v>72</v>
      </c>
      <c r="J32" s="52">
        <v>252</v>
      </c>
      <c r="K32" s="78">
        <v>3506</v>
      </c>
      <c r="L32" s="323">
        <f t="shared" si="8"/>
        <v>10518</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54.95</v>
      </c>
      <c r="E37" s="61">
        <f t="shared" si="10"/>
        <v>0</v>
      </c>
      <c r="F37" s="61"/>
      <c r="G37" s="61">
        <f>SUM(G28:G36)</f>
        <v>109.9</v>
      </c>
      <c r="H37" s="62"/>
      <c r="I37" s="14" t="s">
        <v>80</v>
      </c>
      <c r="J37" s="14"/>
      <c r="K37" s="14"/>
      <c r="L37" s="323">
        <f>SUM(L28:L36)</f>
        <v>145816.70000000001</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138680.63999999998</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3542864.9901623446</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450.8569</v>
      </c>
      <c r="D47" s="116"/>
      <c r="E47" s="116"/>
      <c r="F47" s="116"/>
      <c r="G47" s="117">
        <f>K7</f>
        <v>1.0289999999999999</v>
      </c>
      <c r="H47" s="117"/>
      <c r="I47" s="118">
        <v>1317.85</v>
      </c>
      <c r="J47" s="119" t="s">
        <v>95</v>
      </c>
      <c r="K47" s="120">
        <f>ROUND(C47*G47*I47,0)</f>
        <v>611392</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334.53959999999995</v>
      </c>
      <c r="D48" s="116"/>
      <c r="E48" s="116"/>
      <c r="F48" s="116"/>
      <c r="G48" s="117">
        <f>K7</f>
        <v>1.0289999999999999</v>
      </c>
      <c r="H48" s="117"/>
      <c r="I48" s="118">
        <v>898.92</v>
      </c>
      <c r="J48" s="119" t="s">
        <v>95</v>
      </c>
      <c r="K48" s="120">
        <f>ROUND(C48*G48*I48,0)</f>
        <v>309445</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785.39649999999995</v>
      </c>
      <c r="D50" s="138"/>
      <c r="E50" s="139"/>
      <c r="F50" s="139"/>
      <c r="G50" s="140" t="s">
        <v>97</v>
      </c>
      <c r="H50" s="140"/>
      <c r="I50" s="140"/>
      <c r="J50" s="140"/>
      <c r="K50" s="140"/>
      <c r="L50" s="323">
        <f>IF(B2=75,0,K49+K48+K47)</f>
        <v>920837</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785.39649999999995</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3.9110000000000004E-3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733.75999999999988</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4.0109999999999998E-3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3.9110000000000004E-3</v>
      </c>
      <c r="L59" s="323">
        <f>SUM(I59*K59)</f>
        <v>16565.286893</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3.9110000000000004E-3</v>
      </c>
      <c r="L67" s="323">
        <f>SUM(I67*K67)</f>
        <v>421550.90129300003</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4.0109999999999998E-3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3.9110000000000004E-3</v>
      </c>
      <c r="L70" s="323">
        <f t="shared" si="11"/>
        <v>-16456.064396000002</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3.9110000000000004E-3</v>
      </c>
      <c r="L71" s="323">
        <f t="shared" si="11"/>
        <v>7360.9947860000011</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4.0109999999999998E-3</v>
      </c>
      <c r="L72" s="323">
        <f t="shared" si="11"/>
        <v>57042.027377999999</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33</v>
      </c>
      <c r="AA74" s="165" t="s">
        <v>129</v>
      </c>
      <c r="AB74" s="166">
        <f>+K75</f>
        <v>365</v>
      </c>
      <c r="AC74" s="56">
        <f>ROUND(AB74*Z74,0)</f>
        <v>12045</v>
      </c>
      <c r="AD74" s="9"/>
    </row>
    <row r="75" spans="1:30" ht="19.5" customHeight="1" x14ac:dyDescent="0.3">
      <c r="A75" s="1" t="s">
        <v>130</v>
      </c>
      <c r="B75" s="167" t="s">
        <v>127</v>
      </c>
      <c r="C75" s="168" t="s">
        <v>128</v>
      </c>
      <c r="D75" s="167">
        <v>33</v>
      </c>
      <c r="E75" s="167">
        <v>0</v>
      </c>
      <c r="F75" s="167">
        <v>0</v>
      </c>
      <c r="G75" s="169">
        <f>IF($B$154&lt;8,D75,E75)</f>
        <v>33</v>
      </c>
      <c r="H75" s="170"/>
      <c r="I75" s="171">
        <f>AVERAGE(G75,D75)</f>
        <v>33</v>
      </c>
      <c r="J75" s="172" t="s">
        <v>129</v>
      </c>
      <c r="K75" s="173">
        <v>365</v>
      </c>
      <c r="L75" s="323">
        <f t="shared" ref="L75:L78" si="12">SUM(I75*K75)</f>
        <v>12045</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4.0109999999999998E-3</v>
      </c>
      <c r="L77" s="323">
        <f t="shared" si="12"/>
        <v>6907.347111</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3.9110000000000004E-3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12045</v>
      </c>
      <c r="AD81" s="188"/>
    </row>
    <row r="82" spans="1:30" ht="22.5" customHeight="1" thickTop="1" thickBot="1" x14ac:dyDescent="0.35">
      <c r="B82" s="14" t="s">
        <v>139</v>
      </c>
      <c r="C82" s="14"/>
      <c r="D82" s="14"/>
      <c r="E82" s="14"/>
      <c r="F82" s="14"/>
      <c r="G82" s="14"/>
      <c r="H82" s="14"/>
      <c r="I82" s="14"/>
      <c r="J82" s="14"/>
      <c r="K82" s="14"/>
      <c r="L82" s="342">
        <f>SUM(L44:L81)</f>
        <v>4968717.4832273442</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'4000'!AC81</f>
        <v>12045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4968717.4832273442</v>
      </c>
      <c r="L86" s="323">
        <f>IF(G26=0,0,IF(G26&gt;250,-(((250/G26)*K86)*IF(M86="H",0.02,0.05)),IF(M86="H",-0.02*K86,-0.05*K86)))</f>
        <v>-84644.80012584744</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4884072.6831014967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-2700916.06</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2183156.6231014966</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436631.32462029933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163791.07403551979</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357</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358</v>
      </c>
      <c r="C123" s="208" t="s">
        <v>198</v>
      </c>
    </row>
    <row r="124" spans="2:3" hidden="1" x14ac:dyDescent="0.3">
      <c r="B124" s="212" t="s">
        <v>359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41808.602974537003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357</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358</v>
      </c>
      <c r="C164" s="222" t="s">
        <v>243</v>
      </c>
      <c r="D164" s="218"/>
    </row>
    <row r="165" spans="1:4" hidden="1" x14ac:dyDescent="0.3">
      <c r="A165" s="217" t="s">
        <v>244</v>
      </c>
      <c r="B165" s="221" t="s">
        <v>359</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41808.602974537003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5" priority="2" stopIfTrue="1" operator="lessThan">
      <formula>0</formula>
    </cfRule>
  </conditionalFormatting>
  <conditionalFormatting sqref="A141:A172">
    <cfRule type="cellIs" dxfId="1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B2" sqref="B2"/>
    </sheetView>
  </sheetViews>
  <sheetFormatPr defaultColWidth="8.6640625" defaultRowHeight="15.6" x14ac:dyDescent="0.3"/>
  <cols>
    <col min="1" max="1" width="11.3320312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326"/>
      <c r="N2" s="3"/>
      <c r="O2" s="1"/>
      <c r="V2" s="8">
        <f>'4001'!B2</f>
        <v>50</v>
      </c>
      <c r="W2" s="429" t="s">
        <v>4</v>
      </c>
      <c r="X2" s="430"/>
      <c r="Y2" s="431"/>
      <c r="Z2" s="431"/>
      <c r="AA2" s="431"/>
      <c r="AB2" s="431"/>
      <c r="AC2" s="431"/>
      <c r="AD2" s="9"/>
    </row>
    <row r="3" spans="1:30" ht="20.399999999999999" x14ac:dyDescent="0.35">
      <c r="B3" s="10" t="s">
        <v>407</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'4001'!G7</f>
        <v>4031.77</v>
      </c>
      <c r="Y7" s="445"/>
      <c r="Z7" s="446" t="s">
        <v>11</v>
      </c>
      <c r="AA7" s="446"/>
      <c r="AB7" s="447">
        <f>+K7</f>
        <v>1.0289999999999999</v>
      </c>
      <c r="AC7" s="447"/>
      <c r="AD7" s="9"/>
    </row>
    <row r="8" spans="1:30" ht="51" customHeight="1" x14ac:dyDescent="0.3">
      <c r="B8" s="28" t="s">
        <v>12</v>
      </c>
      <c r="C8" s="28"/>
      <c r="D8" s="307" t="s">
        <v>480</v>
      </c>
      <c r="E8" s="30"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110.98</v>
      </c>
      <c r="E10" s="46">
        <v>0</v>
      </c>
      <c r="F10" s="46"/>
      <c r="G10" s="47">
        <f>IF($B$154&lt;8,D10*2,D10+E10)</f>
        <v>221.96</v>
      </c>
      <c r="H10" s="48"/>
      <c r="I10" s="49">
        <v>1.1259999999999999</v>
      </c>
      <c r="J10" s="49"/>
      <c r="K10" s="50">
        <f>ROUND(G10*I10,4)</f>
        <v>249.92699999999999</v>
      </c>
      <c r="L10" s="323">
        <f>SUM(K10*$G$7)*($K$7)</f>
        <v>1036869.9780329099</v>
      </c>
      <c r="N10" s="52">
        <v>5101</v>
      </c>
      <c r="O10" s="53">
        <v>101</v>
      </c>
      <c r="Q10" s="54"/>
      <c r="V10" s="440" t="s">
        <v>26</v>
      </c>
      <c r="W10" s="440"/>
      <c r="X10" s="441">
        <f>IF('4001'!K$84=1,'4001'!G10,0)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11</v>
      </c>
      <c r="E11" s="14">
        <v>0</v>
      </c>
      <c r="F11" s="14"/>
      <c r="G11" s="47">
        <f t="shared" ref="G11:G25" si="2">IF($B$154&lt;8,D11*2,D11+E11)</f>
        <v>22</v>
      </c>
      <c r="H11" s="48"/>
      <c r="I11" s="57">
        <f>I10</f>
        <v>1.1259999999999999</v>
      </c>
      <c r="J11" s="57"/>
      <c r="K11" s="50">
        <f t="shared" ref="K11:K25" si="3">ROUND(G11*I11,4)</f>
        <v>24.771999999999998</v>
      </c>
      <c r="L11" s="323">
        <f t="shared" ref="L11:L25" si="4">SUM(K11*$G$7)*($K$7)</f>
        <v>102771.38162675999</v>
      </c>
      <c r="M11" s="1" t="str">
        <f>IF(ROUND(G11,2)=ROUND(SUM(G28:G30),2)," ","CHECK 2. PK-3 Lines Below")</f>
        <v xml:space="preserve"> </v>
      </c>
      <c r="N11" s="52">
        <v>5101</v>
      </c>
      <c r="O11" s="58" t="s">
        <v>29</v>
      </c>
      <c r="Q11" s="54"/>
      <c r="V11" s="451" t="s">
        <v>28</v>
      </c>
      <c r="W11" s="451"/>
      <c r="X11" s="441">
        <f>IF('4001'!K$84=1,'4001'!G11,0)</f>
        <v>0</v>
      </c>
      <c r="Y11" s="441"/>
      <c r="Z11" s="452">
        <v>1</v>
      </c>
      <c r="AA11" s="452"/>
      <c r="AB11" s="55">
        <f t="shared" si="0"/>
        <v>0</v>
      </c>
      <c r="AC11" s="56">
        <f t="shared" si="1"/>
        <v>0</v>
      </c>
      <c r="AD11" s="9"/>
    </row>
    <row r="12" spans="1:30" x14ac:dyDescent="0.3">
      <c r="A12" s="1" t="s">
        <v>30</v>
      </c>
      <c r="B12" s="14" t="s">
        <v>31</v>
      </c>
      <c r="C12" s="14"/>
      <c r="D12" s="14">
        <v>58.69</v>
      </c>
      <c r="E12" s="14">
        <v>0</v>
      </c>
      <c r="F12" s="14"/>
      <c r="G12" s="47">
        <f t="shared" si="2"/>
        <v>117.38</v>
      </c>
      <c r="H12" s="48"/>
      <c r="I12" s="57">
        <v>1</v>
      </c>
      <c r="J12" s="57"/>
      <c r="K12" s="50">
        <f t="shared" si="3"/>
        <v>117.38</v>
      </c>
      <c r="L12" s="323">
        <f t="shared" si="4"/>
        <v>486973.38831539993</v>
      </c>
      <c r="N12" s="52">
        <v>5102</v>
      </c>
      <c r="O12" s="53">
        <v>102</v>
      </c>
      <c r="Q12" s="54"/>
      <c r="V12" s="451" t="s">
        <v>31</v>
      </c>
      <c r="W12" s="451"/>
      <c r="X12" s="441">
        <f>IF('4001'!K$84=1,'4001'!G12,0)</f>
        <v>0</v>
      </c>
      <c r="Y12" s="441"/>
      <c r="Z12" s="452">
        <v>1</v>
      </c>
      <c r="AA12" s="452"/>
      <c r="AB12" s="55">
        <f t="shared" si="0"/>
        <v>0</v>
      </c>
      <c r="AC12" s="56">
        <f t="shared" si="1"/>
        <v>0</v>
      </c>
      <c r="AD12" s="9"/>
    </row>
    <row r="13" spans="1:30" x14ac:dyDescent="0.3">
      <c r="A13" s="1" t="s">
        <v>32</v>
      </c>
      <c r="B13" s="14" t="s">
        <v>33</v>
      </c>
      <c r="C13" s="14"/>
      <c r="D13" s="14">
        <v>8.5</v>
      </c>
      <c r="E13" s="14">
        <v>0</v>
      </c>
      <c r="F13" s="14"/>
      <c r="G13" s="47">
        <f t="shared" si="2"/>
        <v>17</v>
      </c>
      <c r="H13" s="48"/>
      <c r="I13" s="57">
        <f>I12</f>
        <v>1</v>
      </c>
      <c r="J13" s="57"/>
      <c r="K13" s="50">
        <f t="shared" si="3"/>
        <v>17</v>
      </c>
      <c r="L13" s="323">
        <f t="shared" si="4"/>
        <v>70527.752609999996</v>
      </c>
      <c r="M13" s="1" t="str">
        <f>IF(ROUND(G13,2)=ROUND(SUM(G31:G33),2)," ","CHECK 2. 4-8 Lines Below")</f>
        <v xml:space="preserve"> </v>
      </c>
      <c r="N13" s="52">
        <v>5102</v>
      </c>
      <c r="O13" s="58" t="s">
        <v>34</v>
      </c>
      <c r="Q13" s="54"/>
      <c r="V13" s="451" t="s">
        <v>33</v>
      </c>
      <c r="W13" s="451"/>
      <c r="X13" s="441">
        <f>IF('4001'!K$84=1,'4001'!G13,0)</f>
        <v>0</v>
      </c>
      <c r="Y13" s="441"/>
      <c r="Z13" s="452">
        <v>1</v>
      </c>
      <c r="AA13" s="452"/>
      <c r="AB13" s="55">
        <f t="shared" si="0"/>
        <v>0</v>
      </c>
      <c r="AC13" s="56">
        <f t="shared" si="1"/>
        <v>0</v>
      </c>
      <c r="AD13" s="9"/>
    </row>
    <row r="14" spans="1:30" x14ac:dyDescent="0.3">
      <c r="A14" s="1" t="s">
        <v>35</v>
      </c>
      <c r="B14" s="14" t="s">
        <v>36</v>
      </c>
      <c r="C14" s="14"/>
      <c r="D14" s="14">
        <v>0</v>
      </c>
      <c r="E14" s="14">
        <v>0</v>
      </c>
      <c r="F14" s="14"/>
      <c r="G14" s="47">
        <f t="shared" si="2"/>
        <v>0</v>
      </c>
      <c r="H14" s="48"/>
      <c r="I14" s="57">
        <v>1.004</v>
      </c>
      <c r="J14" s="57"/>
      <c r="K14" s="50">
        <f t="shared" si="3"/>
        <v>0</v>
      </c>
      <c r="L14" s="323">
        <f t="shared" si="4"/>
        <v>0</v>
      </c>
      <c r="N14" s="52">
        <v>5103</v>
      </c>
      <c r="O14" s="53">
        <v>103</v>
      </c>
      <c r="Q14" s="54"/>
      <c r="V14" s="451" t="s">
        <v>36</v>
      </c>
      <c r="W14" s="451"/>
      <c r="X14" s="441">
        <f>IF('4001'!K$84=1,'4001'!G14,0)</f>
        <v>0</v>
      </c>
      <c r="Y14" s="441"/>
      <c r="Z14" s="452">
        <v>1</v>
      </c>
      <c r="AA14" s="452"/>
      <c r="AB14" s="55">
        <f t="shared" si="0"/>
        <v>0</v>
      </c>
      <c r="AC14" s="56">
        <f t="shared" si="1"/>
        <v>0</v>
      </c>
      <c r="AD14" s="9"/>
    </row>
    <row r="15" spans="1:30" x14ac:dyDescent="0.3">
      <c r="A15" s="1" t="s">
        <v>37</v>
      </c>
      <c r="B15" s="14" t="s">
        <v>38</v>
      </c>
      <c r="C15" s="14"/>
      <c r="D15" s="14">
        <v>0</v>
      </c>
      <c r="E15" s="14">
        <v>0</v>
      </c>
      <c r="F15" s="14"/>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IF('4001'!K$84=1,'4001'!G15,0)</f>
        <v>0</v>
      </c>
      <c r="Y15" s="441"/>
      <c r="Z15" s="452">
        <v>1</v>
      </c>
      <c r="AA15" s="452"/>
      <c r="AB15" s="55">
        <f t="shared" si="0"/>
        <v>0</v>
      </c>
      <c r="AC15" s="59">
        <f t="shared" si="1"/>
        <v>0</v>
      </c>
      <c r="AD15" s="9"/>
    </row>
    <row r="16" spans="1:30" ht="16.2" x14ac:dyDescent="0.35">
      <c r="A16" s="1" t="s">
        <v>40</v>
      </c>
      <c r="B16" s="14" t="s">
        <v>41</v>
      </c>
      <c r="C16" s="14"/>
      <c r="D16" s="14">
        <v>0</v>
      </c>
      <c r="E16" s="14">
        <v>0</v>
      </c>
      <c r="F16" s="14"/>
      <c r="G16" s="47">
        <f t="shared" si="2"/>
        <v>0</v>
      </c>
      <c r="H16" s="48"/>
      <c r="I16" s="57">
        <v>3.548</v>
      </c>
      <c r="J16" s="57"/>
      <c r="K16" s="50">
        <f t="shared" si="3"/>
        <v>0</v>
      </c>
      <c r="L16" s="323">
        <f t="shared" si="4"/>
        <v>0</v>
      </c>
      <c r="N16" s="52">
        <v>5101</v>
      </c>
      <c r="O16" s="1">
        <v>254</v>
      </c>
      <c r="Q16" s="54"/>
      <c r="V16" s="451" t="s">
        <v>41</v>
      </c>
      <c r="W16" s="451"/>
      <c r="X16" s="441">
        <f>IF('4001'!K$84=1,'4001'!G16,0)</f>
        <v>0</v>
      </c>
      <c r="Y16" s="441"/>
      <c r="Z16" s="452">
        <v>1</v>
      </c>
      <c r="AA16" s="452"/>
      <c r="AB16" s="55">
        <f t="shared" si="0"/>
        <v>0</v>
      </c>
      <c r="AC16" s="56">
        <f t="shared" si="1"/>
        <v>0</v>
      </c>
      <c r="AD16" s="9"/>
    </row>
    <row r="17" spans="1:30" ht="16.2" x14ac:dyDescent="0.35">
      <c r="A17" s="1" t="s">
        <v>42</v>
      </c>
      <c r="B17" s="14" t="s">
        <v>43</v>
      </c>
      <c r="C17" s="14"/>
      <c r="D17" s="14">
        <v>0</v>
      </c>
      <c r="E17" s="14">
        <v>0</v>
      </c>
      <c r="F17" s="14"/>
      <c r="G17" s="47">
        <f t="shared" si="2"/>
        <v>0</v>
      </c>
      <c r="H17" s="48"/>
      <c r="I17" s="57">
        <f>I16</f>
        <v>3.548</v>
      </c>
      <c r="J17" s="57"/>
      <c r="K17" s="50">
        <f t="shared" si="3"/>
        <v>0</v>
      </c>
      <c r="L17" s="323">
        <f t="shared" si="4"/>
        <v>0</v>
      </c>
      <c r="N17" s="52">
        <v>5102</v>
      </c>
      <c r="O17" s="54">
        <v>254</v>
      </c>
      <c r="Q17" s="54"/>
      <c r="V17" s="451" t="s">
        <v>43</v>
      </c>
      <c r="W17" s="451"/>
      <c r="X17" s="441">
        <f>IF('4001'!K$84=1,'4001'!G17,0)</f>
        <v>0</v>
      </c>
      <c r="Y17" s="441"/>
      <c r="Z17" s="452">
        <v>1</v>
      </c>
      <c r="AA17" s="452"/>
      <c r="AB17" s="55">
        <f t="shared" si="0"/>
        <v>0</v>
      </c>
      <c r="AC17" s="56">
        <f t="shared" si="1"/>
        <v>0</v>
      </c>
      <c r="AD17" s="9"/>
    </row>
    <row r="18" spans="1:30" ht="16.2" x14ac:dyDescent="0.35">
      <c r="A18" s="1" t="s">
        <v>44</v>
      </c>
      <c r="B18" s="14" t="s">
        <v>45</v>
      </c>
      <c r="C18" s="14"/>
      <c r="D18" s="14">
        <v>0</v>
      </c>
      <c r="E18" s="14">
        <v>0</v>
      </c>
      <c r="F18" s="14"/>
      <c r="G18" s="47">
        <f t="shared" si="2"/>
        <v>0</v>
      </c>
      <c r="H18" s="48"/>
      <c r="I18" s="57">
        <f>I17</f>
        <v>3.548</v>
      </c>
      <c r="J18" s="57"/>
      <c r="K18" s="50">
        <f t="shared" si="3"/>
        <v>0</v>
      </c>
      <c r="L18" s="323">
        <f t="shared" si="4"/>
        <v>0</v>
      </c>
      <c r="N18" s="52">
        <v>5103</v>
      </c>
      <c r="O18" s="54">
        <v>254</v>
      </c>
      <c r="Q18" s="54"/>
      <c r="V18" s="451" t="s">
        <v>45</v>
      </c>
      <c r="W18" s="451"/>
      <c r="X18" s="441">
        <f>IF('4001'!K$84=1,'4001'!G18,0)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c r="G19" s="47">
        <f t="shared" si="2"/>
        <v>0</v>
      </c>
      <c r="H19" s="48"/>
      <c r="I19" s="57">
        <v>5.1040000000000001</v>
      </c>
      <c r="J19" s="57"/>
      <c r="K19" s="50">
        <f t="shared" si="3"/>
        <v>0</v>
      </c>
      <c r="L19" s="323">
        <f t="shared" si="4"/>
        <v>0</v>
      </c>
      <c r="N19" s="52">
        <v>5101</v>
      </c>
      <c r="O19" s="1">
        <v>255</v>
      </c>
      <c r="Q19" s="54"/>
      <c r="V19" s="451" t="s">
        <v>47</v>
      </c>
      <c r="W19" s="451"/>
      <c r="X19" s="441">
        <f>IF('4001'!K$84=1,'4001'!G19,0)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c r="G20" s="47">
        <f t="shared" si="2"/>
        <v>0</v>
      </c>
      <c r="H20" s="48"/>
      <c r="I20" s="57">
        <f>I19</f>
        <v>5.1040000000000001</v>
      </c>
      <c r="J20" s="57"/>
      <c r="K20" s="50">
        <f t="shared" si="3"/>
        <v>0</v>
      </c>
      <c r="L20" s="323">
        <f t="shared" si="4"/>
        <v>0</v>
      </c>
      <c r="N20" s="52">
        <v>5102</v>
      </c>
      <c r="O20" s="54">
        <v>255</v>
      </c>
      <c r="Q20" s="54"/>
      <c r="V20" s="451" t="s">
        <v>49</v>
      </c>
      <c r="W20" s="451"/>
      <c r="X20" s="441">
        <f>IF('4001'!K$84=1,'4001'!G20,0)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c r="G21" s="47">
        <f t="shared" si="2"/>
        <v>0</v>
      </c>
      <c r="H21" s="48"/>
      <c r="I21" s="57">
        <f>I20</f>
        <v>5.1040000000000001</v>
      </c>
      <c r="J21" s="57"/>
      <c r="K21" s="50">
        <f t="shared" si="3"/>
        <v>0</v>
      </c>
      <c r="L21" s="323">
        <f t="shared" si="4"/>
        <v>0</v>
      </c>
      <c r="N21" s="52">
        <v>5103</v>
      </c>
      <c r="O21" s="54">
        <v>255</v>
      </c>
      <c r="Q21" s="54"/>
      <c r="V21" s="451" t="s">
        <v>51</v>
      </c>
      <c r="W21" s="451"/>
      <c r="X21" s="441">
        <f>IF('4001'!K$84=1,'4001'!G21,0)</f>
        <v>0</v>
      </c>
      <c r="Y21" s="441"/>
      <c r="Z21" s="452">
        <v>1</v>
      </c>
      <c r="AA21" s="452"/>
      <c r="AB21" s="55">
        <f t="shared" si="0"/>
        <v>0</v>
      </c>
      <c r="AC21" s="56">
        <f t="shared" si="1"/>
        <v>0</v>
      </c>
      <c r="AD21" s="9"/>
    </row>
    <row r="22" spans="1:30" ht="16.2" x14ac:dyDescent="0.35">
      <c r="A22" s="1" t="s">
        <v>52</v>
      </c>
      <c r="B22" s="14" t="s">
        <v>53</v>
      </c>
      <c r="C22" s="14"/>
      <c r="D22" s="14">
        <v>6.64</v>
      </c>
      <c r="E22" s="14">
        <v>0</v>
      </c>
      <c r="F22" s="14"/>
      <c r="G22" s="47">
        <f t="shared" si="2"/>
        <v>13.28</v>
      </c>
      <c r="H22" s="48"/>
      <c r="I22" s="57">
        <v>1.147</v>
      </c>
      <c r="J22" s="57"/>
      <c r="K22" s="50">
        <f t="shared" si="3"/>
        <v>15.232200000000001</v>
      </c>
      <c r="L22" s="323">
        <f t="shared" si="4"/>
        <v>63193.696076825996</v>
      </c>
      <c r="N22" s="52">
        <v>5101</v>
      </c>
      <c r="O22" s="53">
        <v>130</v>
      </c>
      <c r="Q22" s="54"/>
      <c r="V22" s="451" t="s">
        <v>53</v>
      </c>
      <c r="W22" s="451"/>
      <c r="X22" s="441">
        <f>IF('4001'!K$84=1,'4001'!G22,0)</f>
        <v>0</v>
      </c>
      <c r="Y22" s="441"/>
      <c r="Z22" s="452">
        <v>1</v>
      </c>
      <c r="AA22" s="452"/>
      <c r="AB22" s="55">
        <f t="shared" si="0"/>
        <v>0</v>
      </c>
      <c r="AC22" s="56">
        <f t="shared" si="1"/>
        <v>0</v>
      </c>
      <c r="AD22" s="9"/>
    </row>
    <row r="23" spans="1:30" ht="16.2" x14ac:dyDescent="0.35">
      <c r="A23" s="1" t="s">
        <v>54</v>
      </c>
      <c r="B23" s="14" t="s">
        <v>55</v>
      </c>
      <c r="C23" s="14"/>
      <c r="D23" s="14">
        <v>3.31</v>
      </c>
      <c r="E23" s="14">
        <v>0</v>
      </c>
      <c r="F23" s="14"/>
      <c r="G23" s="47">
        <f t="shared" si="2"/>
        <v>6.62</v>
      </c>
      <c r="H23" s="48"/>
      <c r="I23" s="57">
        <f>I22</f>
        <v>1.147</v>
      </c>
      <c r="J23" s="57"/>
      <c r="K23" s="50">
        <f t="shared" si="3"/>
        <v>7.5930999999999997</v>
      </c>
      <c r="L23" s="323">
        <f t="shared" si="4"/>
        <v>31501.428137822997</v>
      </c>
      <c r="N23" s="52">
        <v>5102</v>
      </c>
      <c r="O23" s="53">
        <v>130</v>
      </c>
      <c r="Q23" s="54"/>
      <c r="V23" s="451" t="s">
        <v>55</v>
      </c>
      <c r="W23" s="451"/>
      <c r="X23" s="441">
        <f>IF('4001'!K$84=1,'4001'!G23,0)</f>
        <v>0</v>
      </c>
      <c r="Y23" s="441"/>
      <c r="Z23" s="452">
        <v>1</v>
      </c>
      <c r="AA23" s="452"/>
      <c r="AB23" s="55">
        <f t="shared" si="0"/>
        <v>0</v>
      </c>
      <c r="AC23" s="56">
        <f t="shared" si="1"/>
        <v>0</v>
      </c>
      <c r="AD23" s="9"/>
    </row>
    <row r="24" spans="1:30" ht="16.2" x14ac:dyDescent="0.35">
      <c r="A24" s="1" t="s">
        <v>56</v>
      </c>
      <c r="B24" s="14" t="s">
        <v>57</v>
      </c>
      <c r="C24" s="14"/>
      <c r="D24" s="14">
        <v>0</v>
      </c>
      <c r="E24" s="14">
        <v>0</v>
      </c>
      <c r="F24" s="14"/>
      <c r="G24" s="47">
        <f t="shared" si="2"/>
        <v>0</v>
      </c>
      <c r="H24" s="48"/>
      <c r="I24" s="57">
        <f>I23</f>
        <v>1.147</v>
      </c>
      <c r="J24" s="57"/>
      <c r="K24" s="50">
        <f t="shared" si="3"/>
        <v>0</v>
      </c>
      <c r="L24" s="323">
        <f t="shared" si="4"/>
        <v>0</v>
      </c>
      <c r="N24" s="52">
        <v>5103</v>
      </c>
      <c r="O24" s="53">
        <v>130</v>
      </c>
      <c r="Q24" s="54"/>
      <c r="V24" s="451" t="s">
        <v>57</v>
      </c>
      <c r="W24" s="451"/>
      <c r="X24" s="441">
        <f>IF('4001'!K$84=1,'4001'!G24,0)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c r="G25" s="47">
        <f t="shared" si="2"/>
        <v>0</v>
      </c>
      <c r="H25" s="48"/>
      <c r="I25" s="57">
        <v>1.004</v>
      </c>
      <c r="J25" s="57"/>
      <c r="K25" s="50">
        <f t="shared" si="3"/>
        <v>0</v>
      </c>
      <c r="L25" s="323">
        <f t="shared" si="4"/>
        <v>0</v>
      </c>
      <c r="N25" s="52">
        <v>5310</v>
      </c>
      <c r="O25" s="53">
        <v>300</v>
      </c>
      <c r="Q25" s="54"/>
      <c r="V25" s="451" t="s">
        <v>59</v>
      </c>
      <c r="W25" s="451"/>
      <c r="X25" s="441">
        <f>IF('4001'!K$84=1,'4001'!G25,0)</f>
        <v>0</v>
      </c>
      <c r="Y25" s="441"/>
      <c r="Z25" s="452">
        <v>1</v>
      </c>
      <c r="AA25" s="452"/>
      <c r="AB25" s="55">
        <f t="shared" si="0"/>
        <v>0</v>
      </c>
      <c r="AC25" s="56">
        <f t="shared" si="1"/>
        <v>0</v>
      </c>
      <c r="AD25" s="9"/>
    </row>
    <row r="26" spans="1:30" ht="20.25" customHeight="1" thickBot="1" x14ac:dyDescent="0.35">
      <c r="B26" s="60" t="s">
        <v>60</v>
      </c>
      <c r="C26" s="60"/>
      <c r="D26" s="61">
        <f t="shared" ref="D26:E26" si="5">SUM(D10:D25)</f>
        <v>199.12</v>
      </c>
      <c r="E26" s="61">
        <f t="shared" si="5"/>
        <v>0</v>
      </c>
      <c r="F26" s="61"/>
      <c r="G26" s="61">
        <f>SUM(G10:G25)</f>
        <v>398.24</v>
      </c>
      <c r="H26" s="62"/>
      <c r="I26" s="62"/>
      <c r="J26" s="63"/>
      <c r="K26" s="64">
        <f>SUM(K10:K25)</f>
        <v>431.90429999999998</v>
      </c>
      <c r="L26" s="321">
        <f>SUM(L10:L25)</f>
        <v>1791837.6247997188</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362" t="s">
        <v>480</v>
      </c>
      <c r="E27" s="362"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9.5</v>
      </c>
      <c r="E28" s="14">
        <v>0</v>
      </c>
      <c r="F28" s="75"/>
      <c r="G28" s="47">
        <f t="shared" ref="G28:G36" si="6">IF($B$154&lt;8,D28*2,D28+E28)</f>
        <v>19</v>
      </c>
      <c r="H28" s="76"/>
      <c r="I28" s="77" t="s">
        <v>68</v>
      </c>
      <c r="J28" s="52">
        <v>251</v>
      </c>
      <c r="K28" s="78">
        <v>1047</v>
      </c>
      <c r="L28" s="323">
        <f>SUM(G28*K28)</f>
        <v>19893</v>
      </c>
      <c r="N28" s="13">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1.5</v>
      </c>
      <c r="E29" s="14">
        <v>0</v>
      </c>
      <c r="F29" s="85"/>
      <c r="G29" s="47">
        <f t="shared" si="6"/>
        <v>3</v>
      </c>
      <c r="H29" s="76"/>
      <c r="I29" s="52" t="s">
        <v>68</v>
      </c>
      <c r="J29" s="52">
        <v>252</v>
      </c>
      <c r="K29" s="78">
        <v>3380</v>
      </c>
      <c r="L29" s="323">
        <f t="shared" ref="L29:L36" si="8">SUM(G29*K29)</f>
        <v>10140</v>
      </c>
      <c r="N29" s="13">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c r="G30" s="47">
        <f t="shared" si="6"/>
        <v>0</v>
      </c>
      <c r="H30" s="76"/>
      <c r="I30" s="52" t="s">
        <v>68</v>
      </c>
      <c r="J30" s="52">
        <v>253</v>
      </c>
      <c r="K30" s="78">
        <v>6896</v>
      </c>
      <c r="L30" s="323">
        <f t="shared" si="8"/>
        <v>0</v>
      </c>
      <c r="N30" s="13">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8</v>
      </c>
      <c r="E31" s="14">
        <v>0</v>
      </c>
      <c r="F31" s="85"/>
      <c r="G31" s="47">
        <f t="shared" si="6"/>
        <v>16</v>
      </c>
      <c r="H31" s="76"/>
      <c r="I31" s="86" t="s">
        <v>72</v>
      </c>
      <c r="J31" s="52">
        <v>251</v>
      </c>
      <c r="K31" s="78">
        <v>1173</v>
      </c>
      <c r="L31" s="323">
        <f t="shared" si="8"/>
        <v>18768</v>
      </c>
      <c r="N31" s="13">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0.5</v>
      </c>
      <c r="E32" s="14">
        <v>0</v>
      </c>
      <c r="F32" s="85"/>
      <c r="G32" s="47">
        <f t="shared" si="6"/>
        <v>1</v>
      </c>
      <c r="H32" s="76"/>
      <c r="I32" s="86" t="s">
        <v>72</v>
      </c>
      <c r="J32" s="52">
        <v>252</v>
      </c>
      <c r="K32" s="78">
        <v>3506</v>
      </c>
      <c r="L32" s="323">
        <f t="shared" si="8"/>
        <v>3506</v>
      </c>
      <c r="N32" s="13">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c r="G33" s="47">
        <f t="shared" si="6"/>
        <v>0</v>
      </c>
      <c r="H33" s="76"/>
      <c r="I33" s="86" t="s">
        <v>72</v>
      </c>
      <c r="J33" s="52">
        <v>253</v>
      </c>
      <c r="K33" s="78">
        <v>7023</v>
      </c>
      <c r="L33" s="323">
        <f t="shared" si="8"/>
        <v>0</v>
      </c>
      <c r="N33" s="13">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c r="G34" s="47">
        <f t="shared" si="6"/>
        <v>0</v>
      </c>
      <c r="H34" s="76"/>
      <c r="I34" s="86" t="s">
        <v>76</v>
      </c>
      <c r="J34" s="52">
        <v>251</v>
      </c>
      <c r="K34" s="78">
        <v>835</v>
      </c>
      <c r="L34" s="323">
        <f t="shared" si="8"/>
        <v>0</v>
      </c>
      <c r="N34" s="13">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c r="G35" s="47">
        <f t="shared" si="6"/>
        <v>0</v>
      </c>
      <c r="H35" s="76"/>
      <c r="I35" s="86" t="s">
        <v>76</v>
      </c>
      <c r="J35" s="52">
        <v>252</v>
      </c>
      <c r="K35" s="78">
        <v>3168</v>
      </c>
      <c r="L35" s="323">
        <f t="shared" si="8"/>
        <v>0</v>
      </c>
      <c r="N35" s="13">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c r="G36" s="47">
        <f t="shared" si="6"/>
        <v>0</v>
      </c>
      <c r="H36" s="76"/>
      <c r="I36" s="86" t="s">
        <v>76</v>
      </c>
      <c r="J36" s="52">
        <v>253</v>
      </c>
      <c r="K36" s="78">
        <v>6685</v>
      </c>
      <c r="L36" s="323">
        <f t="shared" si="8"/>
        <v>0</v>
      </c>
      <c r="N36" s="13">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19.5</v>
      </c>
      <c r="E37" s="61">
        <f t="shared" si="10"/>
        <v>0</v>
      </c>
      <c r="F37" s="61"/>
      <c r="G37" s="61">
        <f>SUM(G28:G36)</f>
        <v>39</v>
      </c>
      <c r="H37" s="62"/>
      <c r="I37" s="14" t="s">
        <v>80</v>
      </c>
      <c r="J37" s="14"/>
      <c r="K37" s="14"/>
      <c r="L37" s="323">
        <f>SUM(L28:L36)</f>
        <v>52307</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75267.360000000001</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1919411.9847997189</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4" t="s">
        <v>90</v>
      </c>
      <c r="X46" s="483" t="s">
        <v>93</v>
      </c>
      <c r="Y46" s="483"/>
      <c r="Z46" s="484" t="s">
        <v>92</v>
      </c>
      <c r="AA46" s="484"/>
      <c r="AB46" s="484"/>
      <c r="AC46" s="484"/>
      <c r="AD46" s="115"/>
    </row>
    <row r="47" spans="1:30" ht="18.75" customHeight="1" x14ac:dyDescent="0.3">
      <c r="B47" s="98" t="s">
        <v>94</v>
      </c>
      <c r="C47" s="116">
        <f>K10+K11+K16+K19+K22</f>
        <v>289.93119999999999</v>
      </c>
      <c r="D47" s="116"/>
      <c r="E47" s="116"/>
      <c r="F47" s="116"/>
      <c r="G47" s="117">
        <f>K7</f>
        <v>1.0289999999999999</v>
      </c>
      <c r="H47" s="117"/>
      <c r="I47" s="118">
        <v>1317.85</v>
      </c>
      <c r="J47" s="119" t="s">
        <v>95</v>
      </c>
      <c r="K47" s="120">
        <f>ROUND(C47*G47*I47,0)</f>
        <v>393166</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141.97309999999999</v>
      </c>
      <c r="D48" s="116"/>
      <c r="E48" s="116"/>
      <c r="F48" s="116"/>
      <c r="G48" s="117">
        <f>K7</f>
        <v>1.0289999999999999</v>
      </c>
      <c r="H48" s="117"/>
      <c r="I48" s="118">
        <v>898.92</v>
      </c>
      <c r="J48" s="119" t="s">
        <v>95</v>
      </c>
      <c r="K48" s="120">
        <f>ROUND(C48*G48*I48,0)</f>
        <v>131324</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431.90429999999998</v>
      </c>
      <c r="D50" s="138"/>
      <c r="E50" s="139"/>
      <c r="F50" s="139"/>
      <c r="G50" s="140" t="s">
        <v>97</v>
      </c>
      <c r="H50" s="140"/>
      <c r="I50" s="140"/>
      <c r="J50" s="140"/>
      <c r="K50" s="140"/>
      <c r="L50" s="323">
        <f>IF(B2=75,0,K49+K48+K47)</f>
        <v>524490</v>
      </c>
      <c r="N50" s="3"/>
      <c r="O50" s="1"/>
      <c r="V50" s="143"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431.90429999999998</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2.1510000000000001E-3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398.24</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2.1770000000000001E-3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2.1510000000000001E-3</v>
      </c>
      <c r="L59" s="323">
        <f>SUM(I59*K59)</f>
        <v>9110.6960130000007</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23</v>
      </c>
      <c r="I67" s="120">
        <v>107785963</v>
      </c>
      <c r="J67" s="156" t="s">
        <v>109</v>
      </c>
      <c r="K67" s="157">
        <f>K54</f>
        <v>2.1510000000000001E-3</v>
      </c>
      <c r="L67" s="323">
        <f>SUM(I67*K67)</f>
        <v>231847.606413</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2.1770000000000001E-3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2.1510000000000001E-3</v>
      </c>
      <c r="L70" s="323">
        <f t="shared" si="11"/>
        <v>-9050.6250360000013</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2.1510000000000001E-3</v>
      </c>
      <c r="L71" s="323">
        <f t="shared" si="11"/>
        <v>4048.4530260000001</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2.1770000000000001E-3</v>
      </c>
      <c r="L72" s="323">
        <f t="shared" si="11"/>
        <v>30959.983446000002</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24</v>
      </c>
      <c r="I74" s="18"/>
      <c r="J74" s="155"/>
      <c r="K74" s="18"/>
      <c r="L74" s="337"/>
      <c r="O74" s="1"/>
      <c r="V74" s="494" t="s">
        <v>127</v>
      </c>
      <c r="W74" s="494"/>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c r="G75" s="169">
        <f>IF(E75=0,D75,E75)</f>
        <v>0</v>
      </c>
      <c r="H75" s="170"/>
      <c r="I75" s="171">
        <f>AVERAGE(G75,D75)</f>
        <v>0</v>
      </c>
      <c r="J75" s="172" t="s">
        <v>129</v>
      </c>
      <c r="K75" s="173">
        <v>365</v>
      </c>
      <c r="L75" s="323">
        <f t="shared" ref="L75:L78" si="12">SUM(I75*K75)</f>
        <v>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c r="G76" s="169">
        <f>IF(E76=0,D76,E76)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2.1770000000000001E-3</v>
      </c>
      <c r="L77" s="323">
        <f t="shared" si="12"/>
        <v>3749.0138770000003</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2.1510000000000001E-3</v>
      </c>
      <c r="L78" s="323">
        <f t="shared" si="12"/>
        <v>0</v>
      </c>
      <c r="O78" s="1"/>
      <c r="V78" s="479" t="str">
        <f t="shared" ref="V78:V79"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f t="shared" si="13"/>
        <v>0</v>
      </c>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2714567.1125387191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'4001'!AC81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13" t="s">
        <v>147</v>
      </c>
      <c r="C86" s="14"/>
      <c r="D86" s="14"/>
      <c r="E86" s="14"/>
      <c r="F86" s="14"/>
      <c r="G86" s="14"/>
      <c r="H86" s="14"/>
      <c r="I86" s="14"/>
      <c r="J86" s="195" t="s">
        <v>148</v>
      </c>
      <c r="K86" s="196">
        <f>IF(K84=1,L84,L82)</f>
        <v>2714567.1125387191</v>
      </c>
      <c r="L86" s="323">
        <f>IF(G26=0,0,IF(G26&gt;250,-(((250/G26)*K86)*IF(M86="H",0.02,0.05)),IF(M86="H",-0.02*K86,-0.05*K86)))</f>
        <v>-85205.124816025491</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13" t="s">
        <v>150</v>
      </c>
      <c r="C87" s="14"/>
      <c r="D87" s="14"/>
      <c r="E87" s="14"/>
      <c r="F87" s="14"/>
      <c r="G87" s="14"/>
      <c r="H87" s="14"/>
      <c r="I87" s="14"/>
      <c r="J87" s="14"/>
      <c r="K87" s="197"/>
      <c r="L87" s="337">
        <f>L82+L86</f>
        <v>2629361.9877226935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c r="G89" s="14"/>
      <c r="H89" s="14"/>
      <c r="I89" s="14"/>
      <c r="J89" s="14"/>
      <c r="K89" s="197"/>
      <c r="L89" s="323">
        <v>-1502074.16</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1127287.8277226936</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225457.56554453872</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50523.230810910463</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382</v>
      </c>
      <c r="C109" s="208" t="s">
        <v>177</v>
      </c>
      <c r="V109" s="207"/>
    </row>
    <row r="110" spans="2:30" hidden="1" x14ac:dyDescent="0.3">
      <c r="B110" s="214"/>
      <c r="C110" s="208"/>
      <c r="V110" s="207"/>
    </row>
    <row r="111" spans="2:30" hidden="1" x14ac:dyDescent="0.3">
      <c r="B111" s="212" t="s">
        <v>383</v>
      </c>
      <c r="C111" s="208" t="s">
        <v>179</v>
      </c>
      <c r="V111" s="207"/>
    </row>
    <row r="112" spans="2:30" hidden="1" x14ac:dyDescent="0.3">
      <c r="B112" s="212" t="s">
        <v>383</v>
      </c>
      <c r="C112" s="208" t="s">
        <v>180</v>
      </c>
    </row>
    <row r="113" spans="2:3" hidden="1" x14ac:dyDescent="0.3">
      <c r="B113" s="212" t="s">
        <v>284</v>
      </c>
      <c r="C113" s="208" t="s">
        <v>182</v>
      </c>
    </row>
    <row r="114" spans="2:3" hidden="1" x14ac:dyDescent="0.3">
      <c r="B114" s="212" t="s">
        <v>384</v>
      </c>
      <c r="C114" s="208" t="s">
        <v>184</v>
      </c>
    </row>
    <row r="115" spans="2:3" hidden="1" x14ac:dyDescent="0.3">
      <c r="B115" s="212" t="s">
        <v>284</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2:3" hidden="1" x14ac:dyDescent="0.3">
      <c r="B129" s="212" t="s">
        <v>165</v>
      </c>
      <c r="C129" s="208" t="s">
        <v>206</v>
      </c>
    </row>
    <row r="130" spans="2:3" hidden="1" x14ac:dyDescent="0.3">
      <c r="B130" s="212" t="s">
        <v>207</v>
      </c>
      <c r="C130" s="208" t="s">
        <v>208</v>
      </c>
    </row>
    <row r="131" spans="2:3" hidden="1" x14ac:dyDescent="0.3">
      <c r="B131" s="212" t="s">
        <v>201</v>
      </c>
      <c r="C131" s="208" t="s">
        <v>209</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210</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c r="B154" s="13">
        <v>6</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'4002'!B2</f>
        <v>50</v>
      </c>
      <c r="W2" s="429" t="s">
        <v>4</v>
      </c>
      <c r="X2" s="430"/>
      <c r="Y2" s="431"/>
      <c r="Z2" s="431"/>
      <c r="AA2" s="431"/>
      <c r="AB2" s="431"/>
      <c r="AC2" s="431"/>
      <c r="AD2" s="9"/>
    </row>
    <row r="3" spans="1:30" ht="20.399999999999999" x14ac:dyDescent="0.35">
      <c r="B3" s="10" t="str">
        <f>"Revenue Estimate Worksheet for "&amp;B124</f>
        <v>Revenue Estimate Worksheet for Renaissance Cht Sch at Summit</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'4002'!G7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143.38999999999999</v>
      </c>
      <c r="E10" s="46">
        <v>0</v>
      </c>
      <c r="F10" s="46">
        <v>0</v>
      </c>
      <c r="G10" s="47">
        <f>IF($B$154&lt;8,D10*2,D10+E10)</f>
        <v>286.77999999999997</v>
      </c>
      <c r="H10" s="48"/>
      <c r="I10" s="49">
        <v>1.1259999999999999</v>
      </c>
      <c r="J10" s="49"/>
      <c r="K10" s="50">
        <f>ROUND(G10*I10,4)</f>
        <v>322.91430000000003</v>
      </c>
      <c r="L10" s="323">
        <f>SUM(K10*$G$7)*($K$7)</f>
        <v>1339671.756743019</v>
      </c>
      <c r="N10" s="52">
        <v>5101</v>
      </c>
      <c r="O10" s="53">
        <v>101</v>
      </c>
      <c r="Q10" s="54"/>
      <c r="V10" s="440" t="s">
        <v>26</v>
      </c>
      <c r="W10" s="440"/>
      <c r="X10" s="441">
        <f>IF('4002'!K$84=1,'4002'!G10,0)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18</v>
      </c>
      <c r="E11" s="14">
        <v>0</v>
      </c>
      <c r="F11" s="14">
        <v>0</v>
      </c>
      <c r="G11" s="47">
        <f t="shared" ref="G11:G25" si="2">IF($B$154&lt;8,D11*2,D11+E11)</f>
        <v>36</v>
      </c>
      <c r="H11" s="48"/>
      <c r="I11" s="57">
        <f>I10</f>
        <v>1.1259999999999999</v>
      </c>
      <c r="J11" s="57"/>
      <c r="K11" s="50">
        <f t="shared" ref="K11:K25" si="3">ROUND(G11*I11,4)</f>
        <v>40.536000000000001</v>
      </c>
      <c r="L11" s="323">
        <f t="shared" ref="L11:L25" si="4">SUM(K11*$G$7)*($K$7)</f>
        <v>168171.35175287997</v>
      </c>
      <c r="M11" s="1" t="str">
        <f>IF(ROUND(G11,2)=ROUND(SUM(G28:G30),2)," ","CHECK 2. PK-3 Lines Below")</f>
        <v xml:space="preserve"> </v>
      </c>
      <c r="N11" s="52">
        <v>5101</v>
      </c>
      <c r="O11" s="58" t="s">
        <v>29</v>
      </c>
      <c r="Q11" s="54"/>
      <c r="V11" s="451" t="s">
        <v>28</v>
      </c>
      <c r="W11" s="451"/>
      <c r="X11" s="441">
        <f>IF('4002'!K$84=1,'4002'!G11,0)</f>
        <v>0</v>
      </c>
      <c r="Y11" s="441"/>
      <c r="Z11" s="452">
        <v>1</v>
      </c>
      <c r="AA11" s="452"/>
      <c r="AB11" s="55">
        <f t="shared" si="0"/>
        <v>0</v>
      </c>
      <c r="AC11" s="56">
        <f t="shared" si="1"/>
        <v>0</v>
      </c>
      <c r="AD11" s="9"/>
    </row>
    <row r="12" spans="1:30" x14ac:dyDescent="0.3">
      <c r="A12" s="1" t="s">
        <v>30</v>
      </c>
      <c r="B12" s="14" t="s">
        <v>31</v>
      </c>
      <c r="C12" s="14"/>
      <c r="D12" s="14">
        <v>140.21</v>
      </c>
      <c r="E12" s="14">
        <v>0</v>
      </c>
      <c r="F12" s="14">
        <v>0</v>
      </c>
      <c r="G12" s="47">
        <f t="shared" si="2"/>
        <v>280.42</v>
      </c>
      <c r="H12" s="48"/>
      <c r="I12" s="57">
        <v>1</v>
      </c>
      <c r="J12" s="57"/>
      <c r="K12" s="50">
        <f t="shared" si="3"/>
        <v>280.42</v>
      </c>
      <c r="L12" s="323">
        <f t="shared" si="4"/>
        <v>1163376.0227585998</v>
      </c>
      <c r="N12" s="52">
        <v>5102</v>
      </c>
      <c r="O12" s="53">
        <v>102</v>
      </c>
      <c r="Q12" s="54"/>
      <c r="V12" s="451" t="s">
        <v>31</v>
      </c>
      <c r="W12" s="451"/>
      <c r="X12" s="441">
        <f>IF('4002'!K$84=1,'4002'!G12,0)</f>
        <v>0</v>
      </c>
      <c r="Y12" s="441"/>
      <c r="Z12" s="452">
        <v>1</v>
      </c>
      <c r="AA12" s="452"/>
      <c r="AB12" s="55">
        <f t="shared" si="0"/>
        <v>0</v>
      </c>
      <c r="AC12" s="56">
        <f t="shared" si="1"/>
        <v>0</v>
      </c>
      <c r="AD12" s="9"/>
    </row>
    <row r="13" spans="1:30" x14ac:dyDescent="0.3">
      <c r="A13" s="1" t="s">
        <v>32</v>
      </c>
      <c r="B13" s="14" t="s">
        <v>33</v>
      </c>
      <c r="C13" s="14"/>
      <c r="D13" s="14">
        <v>28</v>
      </c>
      <c r="E13" s="14">
        <v>0</v>
      </c>
      <c r="F13" s="14">
        <v>0</v>
      </c>
      <c r="G13" s="47">
        <f t="shared" si="2"/>
        <v>56</v>
      </c>
      <c r="H13" s="48"/>
      <c r="I13" s="57">
        <f>I12</f>
        <v>1</v>
      </c>
      <c r="J13" s="57"/>
      <c r="K13" s="50">
        <f t="shared" si="3"/>
        <v>56</v>
      </c>
      <c r="L13" s="323">
        <f t="shared" si="4"/>
        <v>232326.71447999997</v>
      </c>
      <c r="M13" s="1" t="str">
        <f>IF(ROUND(G13,2)=ROUND(SUM(G31:G33),2)," ","CHECK 2. 4-8 Lines Below")</f>
        <v xml:space="preserve"> </v>
      </c>
      <c r="N13" s="52">
        <v>5102</v>
      </c>
      <c r="O13" s="58" t="s">
        <v>34</v>
      </c>
      <c r="Q13" s="54"/>
      <c r="V13" s="451" t="s">
        <v>33</v>
      </c>
      <c r="W13" s="451"/>
      <c r="X13" s="441">
        <f>IF('4002'!K$84=1,'4002'!G13,0)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IF('4002'!K$84=1,'4002'!G14,0)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IF('4002'!K$84=1,'4002'!G15,0)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IF('4002'!K$84=1,'4002'!G16,0)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IF('4002'!K$84=1,'4002'!G17,0)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IF('4002'!K$84=1,'4002'!G18,0)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IF('4002'!K$84=1,'4002'!G19,0)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IF('4002'!K$84=1,'4002'!G20,0)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IF('4002'!K$84=1,'4002'!G21,0)</f>
        <v>0</v>
      </c>
      <c r="Y21" s="441"/>
      <c r="Z21" s="452">
        <v>1</v>
      </c>
      <c r="AA21" s="452"/>
      <c r="AB21" s="55">
        <f t="shared" si="0"/>
        <v>0</v>
      </c>
      <c r="AC21" s="56">
        <f t="shared" si="1"/>
        <v>0</v>
      </c>
      <c r="AD21" s="9"/>
    </row>
    <row r="22" spans="1:30" ht="16.2" x14ac:dyDescent="0.35">
      <c r="A22" s="1" t="s">
        <v>52</v>
      </c>
      <c r="B22" s="14" t="s">
        <v>53</v>
      </c>
      <c r="C22" s="14"/>
      <c r="D22" s="14">
        <v>52.64</v>
      </c>
      <c r="E22" s="14">
        <v>0</v>
      </c>
      <c r="F22" s="14">
        <v>0</v>
      </c>
      <c r="G22" s="47">
        <f t="shared" si="2"/>
        <v>105.28</v>
      </c>
      <c r="H22" s="48"/>
      <c r="I22" s="57">
        <v>1.147</v>
      </c>
      <c r="J22" s="57"/>
      <c r="K22" s="50">
        <f t="shared" si="3"/>
        <v>120.75620000000001</v>
      </c>
      <c r="L22" s="323">
        <f t="shared" si="4"/>
        <v>500980.19998374599</v>
      </c>
      <c r="N22" s="52">
        <v>5101</v>
      </c>
      <c r="O22" s="53">
        <v>130</v>
      </c>
      <c r="Q22" s="54"/>
      <c r="V22" s="451" t="s">
        <v>53</v>
      </c>
      <c r="W22" s="451"/>
      <c r="X22" s="441">
        <f>IF('4002'!K$84=1,'4002'!G22,0)</f>
        <v>0</v>
      </c>
      <c r="Y22" s="441"/>
      <c r="Z22" s="452">
        <v>1</v>
      </c>
      <c r="AA22" s="452"/>
      <c r="AB22" s="55">
        <f t="shared" si="0"/>
        <v>0</v>
      </c>
      <c r="AC22" s="56">
        <f t="shared" si="1"/>
        <v>0</v>
      </c>
      <c r="AD22" s="9"/>
    </row>
    <row r="23" spans="1:30" ht="16.2" x14ac:dyDescent="0.35">
      <c r="A23" s="1" t="s">
        <v>54</v>
      </c>
      <c r="B23" s="14" t="s">
        <v>55</v>
      </c>
      <c r="C23" s="14"/>
      <c r="D23" s="14">
        <v>15.29</v>
      </c>
      <c r="E23" s="14">
        <v>0</v>
      </c>
      <c r="F23" s="14">
        <v>0</v>
      </c>
      <c r="G23" s="47">
        <f t="shared" si="2"/>
        <v>30.58</v>
      </c>
      <c r="H23" s="48"/>
      <c r="I23" s="57">
        <f>I22</f>
        <v>1.147</v>
      </c>
      <c r="J23" s="57"/>
      <c r="K23" s="50">
        <f t="shared" si="3"/>
        <v>35.075299999999999</v>
      </c>
      <c r="L23" s="323">
        <f t="shared" si="4"/>
        <v>145516.593007149</v>
      </c>
      <c r="N23" s="52">
        <v>5102</v>
      </c>
      <c r="O23" s="53">
        <v>130</v>
      </c>
      <c r="Q23" s="54"/>
      <c r="V23" s="451" t="s">
        <v>55</v>
      </c>
      <c r="W23" s="451"/>
      <c r="X23" s="441">
        <f>IF('4002'!K$84=1,'4002'!G23,0)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IF('4002'!K$84=1,'4002'!G24,0)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IF('4002'!K$84=1,'4002'!G25,0)</f>
        <v>0</v>
      </c>
      <c r="Y25" s="441"/>
      <c r="Z25" s="452">
        <v>1</v>
      </c>
      <c r="AA25" s="452"/>
      <c r="AB25" s="55">
        <f t="shared" si="0"/>
        <v>0</v>
      </c>
      <c r="AC25" s="56">
        <f t="shared" si="1"/>
        <v>0</v>
      </c>
      <c r="AD25" s="9"/>
    </row>
    <row r="26" spans="1:30" ht="20.25" customHeight="1" thickBot="1" x14ac:dyDescent="0.35">
      <c r="B26" s="60" t="s">
        <v>60</v>
      </c>
      <c r="C26" s="60"/>
      <c r="D26" s="61">
        <f t="shared" ref="D26:E26" si="5">SUM(D10:D25)</f>
        <v>397.53000000000003</v>
      </c>
      <c r="E26" s="61">
        <f t="shared" si="5"/>
        <v>0</v>
      </c>
      <c r="F26" s="61"/>
      <c r="G26" s="61">
        <f>SUM(G10:G25)</f>
        <v>795.06000000000006</v>
      </c>
      <c r="H26" s="62"/>
      <c r="I26" s="62"/>
      <c r="J26" s="63"/>
      <c r="K26" s="64">
        <f>SUM(K10:K25)</f>
        <v>855.70180000000005</v>
      </c>
      <c r="L26" s="321">
        <f>SUM(L10:L25)</f>
        <v>3550042.6387253939</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17.5</v>
      </c>
      <c r="E28" s="14">
        <v>0</v>
      </c>
      <c r="F28" s="75">
        <v>0</v>
      </c>
      <c r="G28" s="47">
        <f t="shared" ref="G28:G36" si="6">IF($B$154&lt;8,D28*2,D28+E28)</f>
        <v>35</v>
      </c>
      <c r="H28" s="76"/>
      <c r="I28" s="77" t="s">
        <v>68</v>
      </c>
      <c r="J28" s="52">
        <v>251</v>
      </c>
      <c r="K28" s="78">
        <v>1047</v>
      </c>
      <c r="L28" s="323">
        <f>SUM(G28*K28)</f>
        <v>36645</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0.5</v>
      </c>
      <c r="E30" s="14">
        <v>0</v>
      </c>
      <c r="F30" s="85">
        <v>0</v>
      </c>
      <c r="G30" s="47">
        <f t="shared" si="6"/>
        <v>1</v>
      </c>
      <c r="H30" s="76"/>
      <c r="I30" s="52" t="s">
        <v>68</v>
      </c>
      <c r="J30" s="52">
        <v>253</v>
      </c>
      <c r="K30" s="78">
        <v>6896</v>
      </c>
      <c r="L30" s="323">
        <f t="shared" si="8"/>
        <v>6896</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26</v>
      </c>
      <c r="E31" s="14">
        <v>0</v>
      </c>
      <c r="F31" s="85">
        <v>0</v>
      </c>
      <c r="G31" s="47">
        <f t="shared" si="6"/>
        <v>52</v>
      </c>
      <c r="H31" s="76"/>
      <c r="I31" s="86" t="s">
        <v>72</v>
      </c>
      <c r="J31" s="52">
        <v>251</v>
      </c>
      <c r="K31" s="78">
        <v>1173</v>
      </c>
      <c r="L31" s="323">
        <f t="shared" si="8"/>
        <v>60996</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1.5</v>
      </c>
      <c r="E32" s="14">
        <v>0</v>
      </c>
      <c r="F32" s="85">
        <v>0</v>
      </c>
      <c r="G32" s="47">
        <f t="shared" si="6"/>
        <v>3</v>
      </c>
      <c r="H32" s="76"/>
      <c r="I32" s="86" t="s">
        <v>72</v>
      </c>
      <c r="J32" s="52">
        <v>252</v>
      </c>
      <c r="K32" s="78">
        <v>3506</v>
      </c>
      <c r="L32" s="323">
        <f t="shared" si="8"/>
        <v>10518</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0.5</v>
      </c>
      <c r="E33" s="14">
        <v>0</v>
      </c>
      <c r="F33" s="85">
        <v>0</v>
      </c>
      <c r="G33" s="47">
        <f t="shared" si="6"/>
        <v>1</v>
      </c>
      <c r="H33" s="76"/>
      <c r="I33" s="86" t="s">
        <v>72</v>
      </c>
      <c r="J33" s="52">
        <v>253</v>
      </c>
      <c r="K33" s="78">
        <v>7023</v>
      </c>
      <c r="L33" s="323">
        <f t="shared" si="8"/>
        <v>7023</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46</v>
      </c>
      <c r="E37" s="61">
        <f t="shared" si="10"/>
        <v>0</v>
      </c>
      <c r="F37" s="61"/>
      <c r="G37" s="61">
        <f>SUM(G28:G36)</f>
        <v>92</v>
      </c>
      <c r="H37" s="62"/>
      <c r="I37" s="14" t="s">
        <v>80</v>
      </c>
      <c r="J37" s="14"/>
      <c r="K37" s="14"/>
      <c r="L37" s="323">
        <f>SUM(L28:L36)</f>
        <v>122078</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150266.34000000003</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3822386.9787253938</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484.20650000000001</v>
      </c>
      <c r="D47" s="116"/>
      <c r="E47" s="116"/>
      <c r="F47" s="116"/>
      <c r="G47" s="117">
        <f>K7</f>
        <v>1.0289999999999999</v>
      </c>
      <c r="H47" s="117"/>
      <c r="I47" s="118">
        <v>1317.85</v>
      </c>
      <c r="J47" s="119" t="s">
        <v>95</v>
      </c>
      <c r="K47" s="120">
        <f>ROUND(C47*G47*I47,0)</f>
        <v>656617</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371.49530000000004</v>
      </c>
      <c r="D48" s="116"/>
      <c r="E48" s="116"/>
      <c r="F48" s="116"/>
      <c r="G48" s="117">
        <f>K7</f>
        <v>1.0289999999999999</v>
      </c>
      <c r="H48" s="117"/>
      <c r="I48" s="118">
        <v>898.92</v>
      </c>
      <c r="J48" s="119" t="s">
        <v>95</v>
      </c>
      <c r="K48" s="120">
        <f>ROUND(C48*G48*I48,0)</f>
        <v>343629</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855.70180000000005</v>
      </c>
      <c r="D50" s="138"/>
      <c r="E50" s="139"/>
      <c r="F50" s="139"/>
      <c r="G50" s="140" t="s">
        <v>97</v>
      </c>
      <c r="H50" s="140"/>
      <c r="I50" s="140"/>
      <c r="J50" s="140"/>
      <c r="K50" s="140"/>
      <c r="L50" s="323">
        <f>IF(B2=75,0,K49+K48+K47)</f>
        <v>1000246</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855.70180000000005</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4.261E-3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795.06000000000006</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4.346E-3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4.261E-3</v>
      </c>
      <c r="L59" s="323">
        <f>SUM(I59*K59)</f>
        <v>18047.733942999999</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4.261E-3</v>
      </c>
      <c r="L67" s="323">
        <f>SUM(I67*K67)</f>
        <v>459275.988343</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4.346E-3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4.261E-3</v>
      </c>
      <c r="L70" s="323">
        <f t="shared" si="11"/>
        <v>-17928.736996</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4.261E-3</v>
      </c>
      <c r="L71" s="323">
        <f t="shared" si="11"/>
        <v>8019.7388860000001</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4.346E-3</v>
      </c>
      <c r="L72" s="323">
        <f t="shared" si="11"/>
        <v>61806.195707999999</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29</v>
      </c>
      <c r="AA74" s="165" t="s">
        <v>129</v>
      </c>
      <c r="AB74" s="166">
        <f>+K75</f>
        <v>365</v>
      </c>
      <c r="AC74" s="56">
        <f>ROUND(AB74*Z74,0)</f>
        <v>10585</v>
      </c>
      <c r="AD74" s="9"/>
    </row>
    <row r="75" spans="1:30" ht="19.5" customHeight="1" x14ac:dyDescent="0.3">
      <c r="A75" s="1" t="s">
        <v>130</v>
      </c>
      <c r="B75" s="167" t="s">
        <v>127</v>
      </c>
      <c r="C75" s="168" t="s">
        <v>128</v>
      </c>
      <c r="D75" s="167">
        <v>29</v>
      </c>
      <c r="E75" s="167">
        <v>0</v>
      </c>
      <c r="F75" s="167">
        <v>0</v>
      </c>
      <c r="G75" s="169">
        <f>IF($B$154&lt;8,D75,E75)</f>
        <v>29</v>
      </c>
      <c r="H75" s="170"/>
      <c r="I75" s="171">
        <f>AVERAGE(G75,D75)</f>
        <v>29</v>
      </c>
      <c r="J75" s="172" t="s">
        <v>129</v>
      </c>
      <c r="K75" s="173">
        <v>365</v>
      </c>
      <c r="L75" s="323">
        <f t="shared" ref="L75:L78" si="12">SUM(I75*K75)</f>
        <v>10585</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4.346E-3</v>
      </c>
      <c r="L77" s="323">
        <f t="shared" si="12"/>
        <v>7484.2509460000001</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4.261E-3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10585</v>
      </c>
      <c r="AD81" s="188"/>
    </row>
    <row r="82" spans="1:30" ht="22.5" customHeight="1" thickTop="1" thickBot="1" x14ac:dyDescent="0.35">
      <c r="B82" s="14" t="s">
        <v>139</v>
      </c>
      <c r="C82" s="14"/>
      <c r="D82" s="14"/>
      <c r="E82" s="14"/>
      <c r="F82" s="14"/>
      <c r="G82" s="14"/>
      <c r="H82" s="14"/>
      <c r="I82" s="14"/>
      <c r="J82" s="14"/>
      <c r="K82" s="14"/>
      <c r="L82" s="342">
        <f>SUM(L44:L81)</f>
        <v>5369923.1495553954</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'4002'!AC81</f>
        <v>10585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5369923.1495553954</v>
      </c>
      <c r="L86" s="323">
        <f>IF(G26=0,0,IF(G26&gt;250,-(((250/G26)*K86)*IF(M86="H",0.02,0.05)),IF(M86="H",-0.02*K86,-0.05*K86)))</f>
        <v>-84426.382121402712</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5285496.7674339926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-2593638.63</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2691858.1374339927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538371.62748679856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184069.77535636706</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360</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361</v>
      </c>
      <c r="C123" s="208" t="s">
        <v>198</v>
      </c>
    </row>
    <row r="124" spans="2:3" hidden="1" x14ac:dyDescent="0.3">
      <c r="B124" s="212" t="s">
        <v>362</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41808.602986111102</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360</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361</v>
      </c>
      <c r="C164" s="222" t="s">
        <v>243</v>
      </c>
      <c r="D164" s="218"/>
    </row>
    <row r="165" spans="1:4" hidden="1" x14ac:dyDescent="0.3">
      <c r="A165" s="217" t="s">
        <v>244</v>
      </c>
      <c r="B165" s="221" t="s">
        <v>362</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41808.602986111102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3" priority="2" stopIfTrue="1" operator="lessThan">
      <formula>0</formula>
    </cfRule>
  </conditionalFormatting>
  <conditionalFormatting sqref="A141:A172">
    <cfRule type="cellIs" dxfId="1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'4010'!B2</f>
        <v>50</v>
      </c>
      <c r="W2" s="429" t="s">
        <v>4</v>
      </c>
      <c r="X2" s="430"/>
      <c r="Y2" s="431"/>
      <c r="Z2" s="431"/>
      <c r="AA2" s="431"/>
      <c r="AB2" s="431"/>
      <c r="AC2" s="431"/>
      <c r="AD2" s="9"/>
    </row>
    <row r="3" spans="1:30" ht="20.399999999999999" x14ac:dyDescent="0.35">
      <c r="B3" s="10" t="str">
        <f>"Revenue Estimate Worksheet for "&amp;B124</f>
        <v>Revenue Estimate Worksheet for Belle Glade Excel Cht School</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'4010'!G7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50.98</v>
      </c>
      <c r="E10" s="46">
        <v>0</v>
      </c>
      <c r="F10" s="46">
        <v>0</v>
      </c>
      <c r="G10" s="47">
        <f>IF($B$154&lt;8,D10*2,D10+E10)</f>
        <v>101.96</v>
      </c>
      <c r="H10" s="48"/>
      <c r="I10" s="49">
        <v>1.1259999999999999</v>
      </c>
      <c r="J10" s="49"/>
      <c r="K10" s="50">
        <f>ROUND(G10*I10,4)</f>
        <v>114.807</v>
      </c>
      <c r="L10" s="323">
        <f>SUM(K10*$G$7)*($K$7)</f>
        <v>476298.80552330997</v>
      </c>
      <c r="N10" s="52">
        <v>5101</v>
      </c>
      <c r="O10" s="53">
        <v>101</v>
      </c>
      <c r="Q10" s="54"/>
      <c r="V10" s="440" t="s">
        <v>26</v>
      </c>
      <c r="W10" s="440"/>
      <c r="X10" s="441">
        <f>IF('4010'!K$84=1,'4010'!G10,0)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2</v>
      </c>
      <c r="E11" s="14">
        <v>0</v>
      </c>
      <c r="F11" s="14">
        <v>0</v>
      </c>
      <c r="G11" s="47">
        <f t="shared" ref="G11:G25" si="2">IF($B$154&lt;8,D11*2,D11+E11)</f>
        <v>4</v>
      </c>
      <c r="H11" s="48"/>
      <c r="I11" s="57">
        <f>I10</f>
        <v>1.1259999999999999</v>
      </c>
      <c r="J11" s="57"/>
      <c r="K11" s="50">
        <f t="shared" ref="K11:K25" si="3">ROUND(G11*I11,4)</f>
        <v>4.5039999999999996</v>
      </c>
      <c r="L11" s="323">
        <f t="shared" ref="L11:L25" si="4">SUM(K11*$G$7)*($K$7)</f>
        <v>18685.705750319998</v>
      </c>
      <c r="M11" s="1" t="str">
        <f>IF(ROUND(G11,2)=ROUND(SUM(G28:G30),2)," ","CHECK 2. PK-3 Lines Below")</f>
        <v xml:space="preserve"> </v>
      </c>
      <c r="N11" s="52">
        <v>5101</v>
      </c>
      <c r="O11" s="58" t="s">
        <v>29</v>
      </c>
      <c r="Q11" s="54"/>
      <c r="V11" s="451" t="s">
        <v>28</v>
      </c>
      <c r="W11" s="451"/>
      <c r="X11" s="441">
        <f>IF('4010'!K$84=1,'4010'!G11,0)</f>
        <v>0</v>
      </c>
      <c r="Y11" s="441"/>
      <c r="Z11" s="452">
        <v>1</v>
      </c>
      <c r="AA11" s="452"/>
      <c r="AB11" s="55">
        <f t="shared" si="0"/>
        <v>0</v>
      </c>
      <c r="AC11" s="56">
        <f t="shared" si="1"/>
        <v>0</v>
      </c>
      <c r="AD11" s="9"/>
    </row>
    <row r="12" spans="1:30" x14ac:dyDescent="0.3">
      <c r="A12" s="1" t="s">
        <v>30</v>
      </c>
      <c r="B12" s="14" t="s">
        <v>31</v>
      </c>
      <c r="C12" s="14"/>
      <c r="D12" s="14">
        <v>3.5</v>
      </c>
      <c r="E12" s="14">
        <v>0</v>
      </c>
      <c r="F12" s="14">
        <v>0</v>
      </c>
      <c r="G12" s="47">
        <f t="shared" si="2"/>
        <v>7</v>
      </c>
      <c r="H12" s="48"/>
      <c r="I12" s="57">
        <v>1</v>
      </c>
      <c r="J12" s="57"/>
      <c r="K12" s="50">
        <f t="shared" si="3"/>
        <v>7</v>
      </c>
      <c r="L12" s="323">
        <f t="shared" si="4"/>
        <v>29040.839309999996</v>
      </c>
      <c r="N12" s="52">
        <v>5102</v>
      </c>
      <c r="O12" s="53">
        <v>102</v>
      </c>
      <c r="Q12" s="54"/>
      <c r="V12" s="451" t="s">
        <v>31</v>
      </c>
      <c r="W12" s="451"/>
      <c r="X12" s="441">
        <f>IF('4010'!K$84=1,'4010'!G12,0)</f>
        <v>0</v>
      </c>
      <c r="Y12" s="441"/>
      <c r="Z12" s="452">
        <v>1</v>
      </c>
      <c r="AA12" s="452"/>
      <c r="AB12" s="55">
        <f t="shared" si="0"/>
        <v>0</v>
      </c>
      <c r="AC12" s="56">
        <f t="shared" si="1"/>
        <v>0</v>
      </c>
      <c r="AD12" s="9"/>
    </row>
    <row r="13" spans="1:30" x14ac:dyDescent="0.3">
      <c r="A13" s="1" t="s">
        <v>32</v>
      </c>
      <c r="B13" s="14" t="s">
        <v>33</v>
      </c>
      <c r="C13" s="14"/>
      <c r="D13" s="14">
        <v>1</v>
      </c>
      <c r="E13" s="14">
        <v>0</v>
      </c>
      <c r="F13" s="14">
        <v>0</v>
      </c>
      <c r="G13" s="47">
        <f t="shared" si="2"/>
        <v>2</v>
      </c>
      <c r="H13" s="48"/>
      <c r="I13" s="57">
        <f>I12</f>
        <v>1</v>
      </c>
      <c r="J13" s="57"/>
      <c r="K13" s="50">
        <f t="shared" si="3"/>
        <v>2</v>
      </c>
      <c r="L13" s="323">
        <f t="shared" si="4"/>
        <v>8297.3826599999993</v>
      </c>
      <c r="M13" s="1" t="str">
        <f>IF(ROUND(G13,2)=ROUND(SUM(G31:G33),2)," ","CHECK 2. 4-8 Lines Below")</f>
        <v xml:space="preserve"> </v>
      </c>
      <c r="N13" s="52">
        <v>5102</v>
      </c>
      <c r="O13" s="58" t="s">
        <v>34</v>
      </c>
      <c r="Q13" s="54"/>
      <c r="V13" s="451" t="s">
        <v>33</v>
      </c>
      <c r="W13" s="451"/>
      <c r="X13" s="441">
        <f>IF('4010'!K$84=1,'4010'!G13,0)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IF('4010'!K$84=1,'4010'!G14,0)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IF('4010'!K$84=1,'4010'!G15,0)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IF('4010'!K$84=1,'4010'!G16,0)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IF('4010'!K$84=1,'4010'!G17,0)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IF('4010'!K$84=1,'4010'!G18,0)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IF('4010'!K$84=1,'4010'!G19,0)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IF('4010'!K$84=1,'4010'!G20,0)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IF('4010'!K$84=1,'4010'!G21,0)</f>
        <v>0</v>
      </c>
      <c r="Y21" s="441"/>
      <c r="Z21" s="452">
        <v>1</v>
      </c>
      <c r="AA21" s="452"/>
      <c r="AB21" s="55">
        <f t="shared" si="0"/>
        <v>0</v>
      </c>
      <c r="AC21" s="56">
        <f t="shared" si="1"/>
        <v>0</v>
      </c>
      <c r="AD21" s="9"/>
    </row>
    <row r="22" spans="1:30" ht="16.2" x14ac:dyDescent="0.35">
      <c r="A22" s="1" t="s">
        <v>52</v>
      </c>
      <c r="B22" s="14" t="s">
        <v>53</v>
      </c>
      <c r="C22" s="14"/>
      <c r="D22" s="14">
        <v>4.0999999999999996</v>
      </c>
      <c r="E22" s="14">
        <v>0</v>
      </c>
      <c r="F22" s="14">
        <v>0</v>
      </c>
      <c r="G22" s="47">
        <f t="shared" si="2"/>
        <v>8.1999999999999993</v>
      </c>
      <c r="H22" s="48"/>
      <c r="I22" s="57">
        <v>1.147</v>
      </c>
      <c r="J22" s="57"/>
      <c r="K22" s="50">
        <f t="shared" si="3"/>
        <v>9.4054000000000002</v>
      </c>
      <c r="L22" s="323">
        <f t="shared" si="4"/>
        <v>39020.101435181998</v>
      </c>
      <c r="N22" s="52">
        <v>5101</v>
      </c>
      <c r="O22" s="53">
        <v>130</v>
      </c>
      <c r="Q22" s="54"/>
      <c r="V22" s="451" t="s">
        <v>53</v>
      </c>
      <c r="W22" s="451"/>
      <c r="X22" s="441">
        <f>IF('4010'!K$84=1,'4010'!G22,0)</f>
        <v>0</v>
      </c>
      <c r="Y22" s="441"/>
      <c r="Z22" s="452">
        <v>1</v>
      </c>
      <c r="AA22" s="452"/>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1" t="s">
        <v>55</v>
      </c>
      <c r="W23" s="451"/>
      <c r="X23" s="441">
        <f>IF('4010'!K$84=1,'4010'!G23,0)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IF('4010'!K$84=1,'4010'!G24,0)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IF('4010'!K$84=1,'4010'!G25,0)</f>
        <v>0</v>
      </c>
      <c r="Y25" s="441"/>
      <c r="Z25" s="452">
        <v>1</v>
      </c>
      <c r="AA25" s="452"/>
      <c r="AB25" s="55">
        <f t="shared" si="0"/>
        <v>0</v>
      </c>
      <c r="AC25" s="56">
        <f t="shared" si="1"/>
        <v>0</v>
      </c>
      <c r="AD25" s="9"/>
    </row>
    <row r="26" spans="1:30" ht="20.25" customHeight="1" thickBot="1" x14ac:dyDescent="0.35">
      <c r="B26" s="60" t="s">
        <v>60</v>
      </c>
      <c r="C26" s="60"/>
      <c r="D26" s="61">
        <f t="shared" ref="D26:E26" si="5">SUM(D10:D25)</f>
        <v>61.58</v>
      </c>
      <c r="E26" s="61">
        <f t="shared" si="5"/>
        <v>0</v>
      </c>
      <c r="F26" s="61"/>
      <c r="G26" s="61">
        <f>SUM(G10:G25)</f>
        <v>123.16</v>
      </c>
      <c r="H26" s="62"/>
      <c r="I26" s="62"/>
      <c r="J26" s="63"/>
      <c r="K26" s="64">
        <f>SUM(K10:K25)</f>
        <v>137.71640000000002</v>
      </c>
      <c r="L26" s="321">
        <f>SUM(L10:L25)</f>
        <v>571342.83467881195</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1</v>
      </c>
      <c r="E28" s="14">
        <v>0</v>
      </c>
      <c r="F28" s="75">
        <v>0</v>
      </c>
      <c r="G28" s="47">
        <f t="shared" ref="G28:G36" si="6">IF($B$154&lt;8,D28*2,D28+E28)</f>
        <v>2</v>
      </c>
      <c r="H28" s="76"/>
      <c r="I28" s="77" t="s">
        <v>68</v>
      </c>
      <c r="J28" s="52">
        <v>251</v>
      </c>
      <c r="K28" s="78">
        <v>1047</v>
      </c>
      <c r="L28" s="323">
        <f>SUM(G28*K28)</f>
        <v>2094</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1</v>
      </c>
      <c r="E29" s="14">
        <v>0</v>
      </c>
      <c r="F29" s="85">
        <v>0</v>
      </c>
      <c r="G29" s="47">
        <f t="shared" si="6"/>
        <v>2</v>
      </c>
      <c r="H29" s="76"/>
      <c r="I29" s="52" t="s">
        <v>68</v>
      </c>
      <c r="J29" s="52">
        <v>252</v>
      </c>
      <c r="K29" s="78">
        <v>3380</v>
      </c>
      <c r="L29" s="323">
        <f t="shared" ref="L29:L36" si="8">SUM(G29*K29)</f>
        <v>6760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1</v>
      </c>
      <c r="E31" s="14">
        <v>0</v>
      </c>
      <c r="F31" s="85">
        <v>0</v>
      </c>
      <c r="G31" s="47">
        <f t="shared" si="6"/>
        <v>2</v>
      </c>
      <c r="H31" s="76"/>
      <c r="I31" s="86" t="s">
        <v>72</v>
      </c>
      <c r="J31" s="52">
        <v>251</v>
      </c>
      <c r="K31" s="78">
        <v>1173</v>
      </c>
      <c r="L31" s="323">
        <f t="shared" si="8"/>
        <v>2346</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3</v>
      </c>
      <c r="E37" s="61">
        <f t="shared" si="10"/>
        <v>0</v>
      </c>
      <c r="F37" s="61"/>
      <c r="G37" s="61">
        <f>SUM(G28:G36)</f>
        <v>6</v>
      </c>
      <c r="H37" s="62"/>
      <c r="I37" s="14" t="s">
        <v>80</v>
      </c>
      <c r="J37" s="14"/>
      <c r="K37" s="14"/>
      <c r="L37" s="323">
        <f>SUM(L28:L36)</f>
        <v>11200</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23277.239999999998</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605820.07467881194</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128.71640000000002</v>
      </c>
      <c r="D47" s="116"/>
      <c r="E47" s="116"/>
      <c r="F47" s="116"/>
      <c r="G47" s="117">
        <f>K7</f>
        <v>1.0289999999999999</v>
      </c>
      <c r="H47" s="117"/>
      <c r="I47" s="118">
        <v>1317.85</v>
      </c>
      <c r="J47" s="119" t="s">
        <v>95</v>
      </c>
      <c r="K47" s="120">
        <f>ROUND(C47*G47*I47,0)</f>
        <v>174548</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9</v>
      </c>
      <c r="D48" s="116"/>
      <c r="E48" s="116"/>
      <c r="F48" s="116"/>
      <c r="G48" s="117">
        <f>K7</f>
        <v>1.0289999999999999</v>
      </c>
      <c r="H48" s="117"/>
      <c r="I48" s="118">
        <v>898.92</v>
      </c>
      <c r="J48" s="119" t="s">
        <v>95</v>
      </c>
      <c r="K48" s="120">
        <f>ROUND(C48*G48*I48,0)</f>
        <v>8325</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137.71640000000002</v>
      </c>
      <c r="D50" s="138"/>
      <c r="E50" s="139"/>
      <c r="F50" s="139"/>
      <c r="G50" s="140" t="s">
        <v>97</v>
      </c>
      <c r="H50" s="140"/>
      <c r="I50" s="140"/>
      <c r="J50" s="140"/>
      <c r="K50" s="140"/>
      <c r="L50" s="323">
        <f>IF(B2=75,0,K49+K48+K47)</f>
        <v>182873</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137.71640000000002</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6.8599999999999998E-4</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123.16</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6.7299999999999999E-4</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6.8599999999999998E-4</v>
      </c>
      <c r="L59" s="323">
        <f>SUM(I59*K59)</f>
        <v>2905.5962179999997</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6.8599999999999998E-4</v>
      </c>
      <c r="L67" s="323">
        <f>SUM(I67*K67)</f>
        <v>73941.170618000004</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6.7299999999999999E-4</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6.8599999999999998E-4</v>
      </c>
      <c r="L70" s="323">
        <f t="shared" si="11"/>
        <v>-2886.4382959999998</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6.8599999999999998E-4</v>
      </c>
      <c r="L71" s="323">
        <f t="shared" si="11"/>
        <v>1291.138436</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6.7299999999999999E-4</v>
      </c>
      <c r="L72" s="323">
        <f t="shared" si="11"/>
        <v>9571.0008539999999</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6.7299999999999999E-4</v>
      </c>
      <c r="L77" s="323">
        <v>0</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6.8599999999999998E-4</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873515.54250881192</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'4010'!AC81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873515.54250881192</v>
      </c>
      <c r="L86" s="323">
        <f>IF(G26=0,0,IF(G26&gt;250,-(((250/G26)*K86)*IF(M86="H",0.02,0.05)),IF(M86="H",-0.02*K86,-0.05*K86)))</f>
        <v>-43675.777125440596</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829839.76538337138</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-449012.88</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380826.88538337138</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76165.377076674282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363</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364</v>
      </c>
      <c r="C123" s="208" t="s">
        <v>198</v>
      </c>
    </row>
    <row r="124" spans="2:3" hidden="1" x14ac:dyDescent="0.3">
      <c r="B124" s="212" t="s">
        <v>365</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41808.603009259299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363</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364</v>
      </c>
      <c r="C164" s="222" t="s">
        <v>243</v>
      </c>
      <c r="D164" s="218"/>
    </row>
    <row r="165" spans="1:4" hidden="1" x14ac:dyDescent="0.3">
      <c r="A165" s="217" t="s">
        <v>244</v>
      </c>
      <c r="B165" s="221" t="s">
        <v>365</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41808.603009259299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1" priority="2" stopIfTrue="1" operator="lessThan">
      <formula>0</formula>
    </cfRule>
  </conditionalFormatting>
  <conditionalFormatting sqref="A141:A172">
    <cfRule type="cellIs" dxfId="1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'4012'!B2</f>
        <v>50</v>
      </c>
      <c r="W2" s="429" t="s">
        <v>4</v>
      </c>
      <c r="X2" s="430"/>
      <c r="Y2" s="431"/>
      <c r="Z2" s="431"/>
      <c r="AA2" s="431"/>
      <c r="AB2" s="431"/>
      <c r="AC2" s="431"/>
      <c r="AD2" s="9"/>
    </row>
    <row r="3" spans="1:30" ht="20.399999999999999" x14ac:dyDescent="0.35">
      <c r="B3" s="10" t="str">
        <f>"Revenue Estimate Worksheet for "&amp;B124</f>
        <v>Revenue Estimate Worksheet for Somerset Acad Canyons Md Sch</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'4012'!G7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40" t="s">
        <v>26</v>
      </c>
      <c r="W10" s="440"/>
      <c r="X10" s="441">
        <f>IF('4012'!K$84=1,'4012'!G10,0)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1" t="s">
        <v>28</v>
      </c>
      <c r="W11" s="451"/>
      <c r="X11" s="441">
        <f>IF('4012'!K$84=1,'4012'!G11,0)</f>
        <v>0</v>
      </c>
      <c r="Y11" s="441"/>
      <c r="Z11" s="452">
        <v>1</v>
      </c>
      <c r="AA11" s="452"/>
      <c r="AB11" s="55">
        <f t="shared" si="0"/>
        <v>0</v>
      </c>
      <c r="AC11" s="56">
        <f t="shared" si="1"/>
        <v>0</v>
      </c>
      <c r="AD11" s="9"/>
    </row>
    <row r="12" spans="1:30" x14ac:dyDescent="0.3">
      <c r="A12" s="1" t="s">
        <v>30</v>
      </c>
      <c r="B12" s="14" t="s">
        <v>31</v>
      </c>
      <c r="C12" s="14"/>
      <c r="D12" s="14">
        <v>334.41</v>
      </c>
      <c r="E12" s="14">
        <v>0</v>
      </c>
      <c r="F12" s="14">
        <v>0</v>
      </c>
      <c r="G12" s="47">
        <f t="shared" si="2"/>
        <v>668.82</v>
      </c>
      <c r="H12" s="48"/>
      <c r="I12" s="57">
        <v>1</v>
      </c>
      <c r="J12" s="57"/>
      <c r="K12" s="50">
        <f t="shared" si="3"/>
        <v>668.82</v>
      </c>
      <c r="L12" s="323">
        <f t="shared" si="4"/>
        <v>2774727.7353305998</v>
      </c>
      <c r="N12" s="52">
        <v>5102</v>
      </c>
      <c r="O12" s="53">
        <v>102</v>
      </c>
      <c r="Q12" s="54"/>
      <c r="V12" s="451" t="s">
        <v>31</v>
      </c>
      <c r="W12" s="451"/>
      <c r="X12" s="441">
        <f>IF('4012'!K$84=1,'4012'!G12,0)</f>
        <v>0</v>
      </c>
      <c r="Y12" s="441"/>
      <c r="Z12" s="452">
        <v>1</v>
      </c>
      <c r="AA12" s="452"/>
      <c r="AB12" s="55">
        <f t="shared" si="0"/>
        <v>0</v>
      </c>
      <c r="AC12" s="56">
        <f t="shared" si="1"/>
        <v>0</v>
      </c>
      <c r="AD12" s="9"/>
    </row>
    <row r="13" spans="1:30" x14ac:dyDescent="0.3">
      <c r="A13" s="1" t="s">
        <v>32</v>
      </c>
      <c r="B13" s="14" t="s">
        <v>33</v>
      </c>
      <c r="C13" s="14"/>
      <c r="D13" s="14">
        <v>36</v>
      </c>
      <c r="E13" s="14">
        <v>0</v>
      </c>
      <c r="F13" s="14">
        <v>0</v>
      </c>
      <c r="G13" s="47">
        <f t="shared" si="2"/>
        <v>72</v>
      </c>
      <c r="H13" s="48"/>
      <c r="I13" s="57">
        <f>I12</f>
        <v>1</v>
      </c>
      <c r="J13" s="57"/>
      <c r="K13" s="50">
        <f t="shared" si="3"/>
        <v>72</v>
      </c>
      <c r="L13" s="323">
        <f t="shared" si="4"/>
        <v>298705.77575999999</v>
      </c>
      <c r="M13" s="1" t="str">
        <f>IF(ROUND(G13,2)=ROUND(SUM(G31:G33),2)," ","CHECK 2. 4-8 Lines Below")</f>
        <v xml:space="preserve"> </v>
      </c>
      <c r="N13" s="52">
        <v>5102</v>
      </c>
      <c r="O13" s="58" t="s">
        <v>34</v>
      </c>
      <c r="Q13" s="54"/>
      <c r="V13" s="451" t="s">
        <v>33</v>
      </c>
      <c r="W13" s="451"/>
      <c r="X13" s="441">
        <f>IF('4012'!K$84=1,'4012'!G13,0)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IF('4012'!K$84=1,'4012'!G14,0)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IF('4012'!K$84=1,'4012'!G15,0)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IF('4012'!K$84=1,'4012'!G16,0)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IF('4012'!K$84=1,'4012'!G17,0)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IF('4012'!K$84=1,'4012'!G18,0)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IF('4012'!K$84=1,'4012'!G19,0)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IF('4012'!K$84=1,'4012'!G20,0)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IF('4012'!K$84=1,'4012'!G21,0)</f>
        <v>0</v>
      </c>
      <c r="Y21" s="441"/>
      <c r="Z21" s="452">
        <v>1</v>
      </c>
      <c r="AA21" s="452"/>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1" t="s">
        <v>53</v>
      </c>
      <c r="W22" s="451"/>
      <c r="X22" s="441">
        <f>IF('4012'!K$84=1,'4012'!G22,0)</f>
        <v>0</v>
      </c>
      <c r="Y22" s="441"/>
      <c r="Z22" s="452">
        <v>1</v>
      </c>
      <c r="AA22" s="452"/>
      <c r="AB22" s="55">
        <f t="shared" si="0"/>
        <v>0</v>
      </c>
      <c r="AC22" s="56">
        <f t="shared" si="1"/>
        <v>0</v>
      </c>
      <c r="AD22" s="9"/>
    </row>
    <row r="23" spans="1:30" ht="16.2" x14ac:dyDescent="0.35">
      <c r="A23" s="1" t="s">
        <v>54</v>
      </c>
      <c r="B23" s="14" t="s">
        <v>55</v>
      </c>
      <c r="C23" s="14"/>
      <c r="D23" s="14">
        <v>1.37</v>
      </c>
      <c r="E23" s="14">
        <v>0</v>
      </c>
      <c r="F23" s="14">
        <v>0</v>
      </c>
      <c r="G23" s="47">
        <f t="shared" si="2"/>
        <v>2.74</v>
      </c>
      <c r="H23" s="48"/>
      <c r="I23" s="57">
        <f>I22</f>
        <v>1.147</v>
      </c>
      <c r="J23" s="57"/>
      <c r="K23" s="50">
        <f t="shared" si="3"/>
        <v>3.1427999999999998</v>
      </c>
      <c r="L23" s="323">
        <f t="shared" si="4"/>
        <v>13038.507111923998</v>
      </c>
      <c r="N23" s="52">
        <v>5102</v>
      </c>
      <c r="O23" s="53">
        <v>130</v>
      </c>
      <c r="Q23" s="54"/>
      <c r="V23" s="451" t="s">
        <v>55</v>
      </c>
      <c r="W23" s="451"/>
      <c r="X23" s="441">
        <f>IF('4012'!K$84=1,'4012'!G23,0)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IF('4012'!K$84=1,'4012'!G24,0)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IF('4012'!K$84=1,'4012'!G25,0)</f>
        <v>0</v>
      </c>
      <c r="Y25" s="441"/>
      <c r="Z25" s="452">
        <v>1</v>
      </c>
      <c r="AA25" s="452"/>
      <c r="AB25" s="55">
        <f t="shared" si="0"/>
        <v>0</v>
      </c>
      <c r="AC25" s="56">
        <f t="shared" si="1"/>
        <v>0</v>
      </c>
      <c r="AD25" s="9"/>
    </row>
    <row r="26" spans="1:30" ht="20.25" customHeight="1" thickBot="1" x14ac:dyDescent="0.35">
      <c r="B26" s="60" t="s">
        <v>60</v>
      </c>
      <c r="C26" s="60"/>
      <c r="D26" s="61">
        <f t="shared" ref="D26:E26" si="5">SUM(D10:D25)</f>
        <v>371.78000000000003</v>
      </c>
      <c r="E26" s="61">
        <f t="shared" si="5"/>
        <v>0</v>
      </c>
      <c r="F26" s="61"/>
      <c r="G26" s="61">
        <f>SUM(G10:G25)</f>
        <v>743.56000000000006</v>
      </c>
      <c r="H26" s="62"/>
      <c r="I26" s="62"/>
      <c r="J26" s="63"/>
      <c r="K26" s="64">
        <f>SUM(K10:K25)</f>
        <v>743.96280000000002</v>
      </c>
      <c r="L26" s="321">
        <f>SUM(L10:L25)</f>
        <v>3086472.0182025237</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31</v>
      </c>
      <c r="E31" s="14">
        <v>0</v>
      </c>
      <c r="F31" s="85">
        <v>0</v>
      </c>
      <c r="G31" s="47">
        <f t="shared" si="6"/>
        <v>62</v>
      </c>
      <c r="H31" s="76"/>
      <c r="I31" s="86" t="s">
        <v>72</v>
      </c>
      <c r="J31" s="52">
        <v>251</v>
      </c>
      <c r="K31" s="78">
        <v>1173</v>
      </c>
      <c r="L31" s="323">
        <f t="shared" si="8"/>
        <v>72726</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5</v>
      </c>
      <c r="E32" s="14">
        <v>0</v>
      </c>
      <c r="F32" s="85">
        <v>0</v>
      </c>
      <c r="G32" s="47">
        <f t="shared" si="6"/>
        <v>10</v>
      </c>
      <c r="H32" s="76"/>
      <c r="I32" s="86" t="s">
        <v>72</v>
      </c>
      <c r="J32" s="52">
        <v>252</v>
      </c>
      <c r="K32" s="78">
        <v>3506</v>
      </c>
      <c r="L32" s="323">
        <f t="shared" si="8"/>
        <v>35060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36</v>
      </c>
      <c r="E37" s="61">
        <f t="shared" si="10"/>
        <v>0</v>
      </c>
      <c r="F37" s="61"/>
      <c r="G37" s="61">
        <f>SUM(G28:G36)</f>
        <v>72</v>
      </c>
      <c r="H37" s="62"/>
      <c r="I37" s="14" t="s">
        <v>80</v>
      </c>
      <c r="J37" s="14"/>
      <c r="K37" s="14"/>
      <c r="L37" s="323">
        <f>SUM(L28:L36)</f>
        <v>107786</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140532.84000000003</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3334790.8582025236</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743.96280000000002</v>
      </c>
      <c r="D48" s="116"/>
      <c r="E48" s="116"/>
      <c r="F48" s="116"/>
      <c r="G48" s="117">
        <f>K7</f>
        <v>1.0289999999999999</v>
      </c>
      <c r="H48" s="117"/>
      <c r="I48" s="118">
        <v>898.92</v>
      </c>
      <c r="J48" s="119" t="s">
        <v>95</v>
      </c>
      <c r="K48" s="120">
        <f>ROUND(C48*G48*I48,0)</f>
        <v>688157</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743.96280000000002</v>
      </c>
      <c r="D50" s="138"/>
      <c r="E50" s="139"/>
      <c r="F50" s="139"/>
      <c r="G50" s="140" t="s">
        <v>97</v>
      </c>
      <c r="H50" s="140"/>
      <c r="I50" s="140"/>
      <c r="J50" s="140"/>
      <c r="K50" s="140"/>
      <c r="L50" s="323">
        <f>IF(B2=75,0,K49+K48+K47)</f>
        <v>688157</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743.96280000000002</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3.705E-3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743.56000000000006</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4.0639999999999999E-3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3.705E-3</v>
      </c>
      <c r="L59" s="323">
        <f>SUM(I59*K59)</f>
        <v>15692.760914999999</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3.705E-3</v>
      </c>
      <c r="L67" s="323">
        <f>SUM(I67*K67)</f>
        <v>399346.99291500001</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4.0639999999999999E-3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3.705E-3</v>
      </c>
      <c r="L70" s="323">
        <f t="shared" si="11"/>
        <v>-15589.291380000001</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3.705E-3</v>
      </c>
      <c r="L71" s="323">
        <f t="shared" si="11"/>
        <v>6973.2768299999998</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4.0639999999999999E-3</v>
      </c>
      <c r="L72" s="323">
        <f t="shared" si="11"/>
        <v>57795.761471999998</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5</v>
      </c>
      <c r="AA74" s="165" t="s">
        <v>129</v>
      </c>
      <c r="AB74" s="166">
        <f>+K75</f>
        <v>365</v>
      </c>
      <c r="AC74" s="56">
        <f>ROUND(AB74*Z74,0)</f>
        <v>1825</v>
      </c>
      <c r="AD74" s="9"/>
    </row>
    <row r="75" spans="1:30" ht="19.5" customHeight="1" x14ac:dyDescent="0.3">
      <c r="A75" s="1" t="s">
        <v>130</v>
      </c>
      <c r="B75" s="167" t="s">
        <v>127</v>
      </c>
      <c r="C75" s="168" t="s">
        <v>128</v>
      </c>
      <c r="D75" s="167">
        <v>5</v>
      </c>
      <c r="E75" s="167">
        <v>0</v>
      </c>
      <c r="F75" s="167">
        <v>0</v>
      </c>
      <c r="G75" s="169">
        <f>IF($B$154&lt;8,D75,E75)</f>
        <v>5</v>
      </c>
      <c r="H75" s="170"/>
      <c r="I75" s="171">
        <f>AVERAGE(G75,D75)</f>
        <v>5</v>
      </c>
      <c r="J75" s="172" t="s">
        <v>129</v>
      </c>
      <c r="K75" s="173">
        <v>365</v>
      </c>
      <c r="L75" s="323">
        <f t="shared" ref="L75:L78" si="12">SUM(I75*K75)</f>
        <v>1825</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4.0639999999999999E-3</v>
      </c>
      <c r="L77" s="323">
        <f t="shared" si="12"/>
        <v>6998.6184640000001</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3.705E-3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1825</v>
      </c>
      <c r="AD81" s="188"/>
    </row>
    <row r="82" spans="1:30" ht="22.5" customHeight="1" thickTop="1" thickBot="1" x14ac:dyDescent="0.35">
      <c r="B82" s="14" t="s">
        <v>139</v>
      </c>
      <c r="C82" s="14"/>
      <c r="D82" s="14"/>
      <c r="E82" s="14"/>
      <c r="F82" s="14"/>
      <c r="G82" s="14"/>
      <c r="H82" s="14"/>
      <c r="I82" s="14"/>
      <c r="J82" s="14"/>
      <c r="K82" s="14"/>
      <c r="L82" s="342">
        <f>SUM(L44:L81)</f>
        <v>4495990.9774185224</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'4012'!AC81</f>
        <v>1825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4495990.9774185224</v>
      </c>
      <c r="L86" s="323">
        <f>IF(G26=0,0,IF(G26&gt;250,-(((250/G26)*K86)*IF(M86="H",0.02,0.05)),IF(M86="H",-0.02*K86,-0.05*K86)))</f>
        <v>-75582.181959400084</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4420408.7954591224</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-2091806.34</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2328602.4554591225</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465720.49109182449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149217.36691152607</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366</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367</v>
      </c>
      <c r="C123" s="208" t="s">
        <v>198</v>
      </c>
    </row>
    <row r="124" spans="2:3" hidden="1" x14ac:dyDescent="0.3">
      <c r="B124" s="212" t="s">
        <v>368</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2.31481462833472E-5</v>
      </c>
      <c r="C135" s="214"/>
    </row>
    <row r="136" spans="1:5" hidden="1" x14ac:dyDescent="0.3">
      <c r="B136" s="215">
        <f>NvsEndTime</f>
        <v>41808.603055555599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366</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367</v>
      </c>
      <c r="C164" s="222" t="s">
        <v>243</v>
      </c>
      <c r="D164" s="218"/>
    </row>
    <row r="165" spans="1:4" hidden="1" x14ac:dyDescent="0.3">
      <c r="A165" s="217" t="s">
        <v>244</v>
      </c>
      <c r="B165" s="221" t="s">
        <v>368</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2.31481462833472E-5</v>
      </c>
      <c r="D176" s="218"/>
    </row>
    <row r="177" spans="2:5" hidden="1" x14ac:dyDescent="0.3">
      <c r="B177" s="217" t="s">
        <v>259</v>
      </c>
      <c r="C177" s="225">
        <f>NvsEndTime</f>
        <v>41808.603055555599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9" priority="2" stopIfTrue="1" operator="lessThan">
      <formula>0</formula>
    </cfRule>
  </conditionalFormatting>
  <conditionalFormatting sqref="A141:A172">
    <cfRule type="cellIs" dxfId="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'4013'!B2</f>
        <v>50</v>
      </c>
      <c r="W2" s="429" t="s">
        <v>4</v>
      </c>
      <c r="X2" s="430"/>
      <c r="Y2" s="431"/>
      <c r="Z2" s="431"/>
      <c r="AA2" s="431"/>
      <c r="AB2" s="431"/>
      <c r="AC2" s="431"/>
      <c r="AD2" s="9"/>
    </row>
    <row r="3" spans="1:30" ht="20.399999999999999" x14ac:dyDescent="0.35">
      <c r="B3" s="10" t="str">
        <f>"Revenue Estimate Worksheet for "&amp;B124</f>
        <v>Revenue Estimate Worksheet for Somerset Acad Canyons Hg Sch</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'4013'!G7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40" t="s">
        <v>26</v>
      </c>
      <c r="W10" s="440"/>
      <c r="X10" s="441">
        <f>IF('4013'!K$84=1,'4013'!G10,0)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1" t="s">
        <v>28</v>
      </c>
      <c r="W11" s="451"/>
      <c r="X11" s="441">
        <f>IF('4013'!K$84=1,'4013'!G11,0)</f>
        <v>0</v>
      </c>
      <c r="Y11" s="441"/>
      <c r="Z11" s="452">
        <v>1</v>
      </c>
      <c r="AA11" s="452"/>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1" t="s">
        <v>31</v>
      </c>
      <c r="W12" s="451"/>
      <c r="X12" s="441">
        <f>IF('4013'!K$84=1,'4013'!G12,0)</f>
        <v>0</v>
      </c>
      <c r="Y12" s="441"/>
      <c r="Z12" s="452">
        <v>1</v>
      </c>
      <c r="AA12" s="452"/>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1" t="s">
        <v>33</v>
      </c>
      <c r="W13" s="451"/>
      <c r="X13" s="441">
        <f>IF('4013'!K$84=1,'4013'!G13,0)</f>
        <v>0</v>
      </c>
      <c r="Y13" s="441"/>
      <c r="Z13" s="452">
        <v>1</v>
      </c>
      <c r="AA13" s="452"/>
      <c r="AB13" s="55">
        <f t="shared" si="0"/>
        <v>0</v>
      </c>
      <c r="AC13" s="56">
        <f t="shared" si="1"/>
        <v>0</v>
      </c>
      <c r="AD13" s="9"/>
    </row>
    <row r="14" spans="1:30" x14ac:dyDescent="0.3">
      <c r="A14" s="1" t="s">
        <v>35</v>
      </c>
      <c r="B14" s="14" t="s">
        <v>36</v>
      </c>
      <c r="C14" s="14"/>
      <c r="D14" s="14">
        <v>96.86</v>
      </c>
      <c r="E14" s="14">
        <v>0</v>
      </c>
      <c r="F14" s="14">
        <v>0</v>
      </c>
      <c r="G14" s="47">
        <f t="shared" si="2"/>
        <v>193.72</v>
      </c>
      <c r="H14" s="48"/>
      <c r="I14" s="57">
        <v>1.004</v>
      </c>
      <c r="J14" s="57"/>
      <c r="K14" s="50">
        <f t="shared" si="3"/>
        <v>194.4949</v>
      </c>
      <c r="L14" s="323">
        <f t="shared" si="4"/>
        <v>806899.30535921699</v>
      </c>
      <c r="N14" s="52">
        <v>5103</v>
      </c>
      <c r="O14" s="53">
        <v>103</v>
      </c>
      <c r="Q14" s="54"/>
      <c r="V14" s="451" t="s">
        <v>36</v>
      </c>
      <c r="W14" s="451"/>
      <c r="X14" s="441">
        <f>IF('4013'!K$84=1,'4013'!G14,0)</f>
        <v>0</v>
      </c>
      <c r="Y14" s="441"/>
      <c r="Z14" s="452">
        <v>1</v>
      </c>
      <c r="AA14" s="452"/>
      <c r="AB14" s="55">
        <f t="shared" si="0"/>
        <v>0</v>
      </c>
      <c r="AC14" s="56">
        <f t="shared" si="1"/>
        <v>0</v>
      </c>
      <c r="AD14" s="9"/>
    </row>
    <row r="15" spans="1:30" x14ac:dyDescent="0.3">
      <c r="A15" s="1" t="s">
        <v>37</v>
      </c>
      <c r="B15" s="14" t="s">
        <v>38</v>
      </c>
      <c r="C15" s="14"/>
      <c r="D15" s="14">
        <v>17</v>
      </c>
      <c r="E15" s="14">
        <v>0</v>
      </c>
      <c r="F15" s="14">
        <v>0</v>
      </c>
      <c r="G15" s="47">
        <f t="shared" si="2"/>
        <v>34</v>
      </c>
      <c r="H15" s="48"/>
      <c r="I15" s="57">
        <f>I14</f>
        <v>1.004</v>
      </c>
      <c r="J15" s="57"/>
      <c r="K15" s="50">
        <f t="shared" si="3"/>
        <v>34.136000000000003</v>
      </c>
      <c r="L15" s="323">
        <f t="shared" si="4"/>
        <v>141619.72724087999</v>
      </c>
      <c r="M15" s="1" t="str">
        <f>IF(ROUND(G15,2)=ROUND(SUM(G34:G36),2)," ","CHECK 2. 9-12 Lines Below")</f>
        <v xml:space="preserve"> </v>
      </c>
      <c r="N15" s="52">
        <v>5103</v>
      </c>
      <c r="O15" s="58" t="s">
        <v>39</v>
      </c>
      <c r="Q15" s="54"/>
      <c r="V15" s="451" t="s">
        <v>38</v>
      </c>
      <c r="W15" s="451"/>
      <c r="X15" s="441">
        <f>IF('4013'!K$84=1,'4013'!G15,0)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IF('4013'!K$84=1,'4013'!G16,0)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IF('4013'!K$84=1,'4013'!G17,0)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IF('4013'!K$84=1,'4013'!G18,0)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IF('4013'!K$84=1,'4013'!G19,0)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IF('4013'!K$84=1,'4013'!G20,0)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IF('4013'!K$84=1,'4013'!G21,0)</f>
        <v>0</v>
      </c>
      <c r="Y21" s="441"/>
      <c r="Z21" s="452">
        <v>1</v>
      </c>
      <c r="AA21" s="452"/>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1" t="s">
        <v>53</v>
      </c>
      <c r="W22" s="451"/>
      <c r="X22" s="441">
        <f>IF('4013'!K$84=1,'4013'!G22,0)</f>
        <v>0</v>
      </c>
      <c r="Y22" s="441"/>
      <c r="Z22" s="452">
        <v>1</v>
      </c>
      <c r="AA22" s="452"/>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1" t="s">
        <v>55</v>
      </c>
      <c r="W23" s="451"/>
      <c r="X23" s="441">
        <f>IF('4013'!K$84=1,'4013'!G23,0)</f>
        <v>0</v>
      </c>
      <c r="Y23" s="441"/>
      <c r="Z23" s="452">
        <v>1</v>
      </c>
      <c r="AA23" s="452"/>
      <c r="AB23" s="55">
        <f t="shared" si="0"/>
        <v>0</v>
      </c>
      <c r="AC23" s="56">
        <f t="shared" si="1"/>
        <v>0</v>
      </c>
      <c r="AD23" s="9"/>
    </row>
    <row r="24" spans="1:30" ht="16.2" x14ac:dyDescent="0.35">
      <c r="A24" s="1" t="s">
        <v>56</v>
      </c>
      <c r="B24" s="14" t="s">
        <v>57</v>
      </c>
      <c r="C24" s="14"/>
      <c r="D24" s="14">
        <v>2.31</v>
      </c>
      <c r="E24" s="14">
        <v>0</v>
      </c>
      <c r="F24" s="14">
        <v>0</v>
      </c>
      <c r="G24" s="47">
        <f t="shared" si="2"/>
        <v>4.62</v>
      </c>
      <c r="H24" s="48"/>
      <c r="I24" s="57">
        <f>I23</f>
        <v>1.147</v>
      </c>
      <c r="J24" s="57"/>
      <c r="K24" s="50">
        <f t="shared" si="3"/>
        <v>5.2991000000000001</v>
      </c>
      <c r="L24" s="323">
        <f t="shared" si="4"/>
        <v>21984.330226802998</v>
      </c>
      <c r="N24" s="52">
        <v>5103</v>
      </c>
      <c r="O24" s="53">
        <v>130</v>
      </c>
      <c r="Q24" s="54"/>
      <c r="V24" s="451" t="s">
        <v>57</v>
      </c>
      <c r="W24" s="451"/>
      <c r="X24" s="441">
        <f>IF('4013'!K$84=1,'4013'!G24,0)</f>
        <v>0</v>
      </c>
      <c r="Y24" s="441"/>
      <c r="Z24" s="452">
        <v>1</v>
      </c>
      <c r="AA24" s="452"/>
      <c r="AB24" s="55">
        <f t="shared" si="0"/>
        <v>0</v>
      </c>
      <c r="AC24" s="56">
        <f t="shared" si="1"/>
        <v>0</v>
      </c>
      <c r="AD24" s="9"/>
    </row>
    <row r="25" spans="1:30" ht="16.8" thickBot="1" x14ac:dyDescent="0.4">
      <c r="A25" s="1" t="s">
        <v>58</v>
      </c>
      <c r="B25" s="14" t="s">
        <v>59</v>
      </c>
      <c r="C25" s="14"/>
      <c r="D25" s="14">
        <v>9.64</v>
      </c>
      <c r="E25" s="14">
        <v>0</v>
      </c>
      <c r="F25" s="14">
        <v>0</v>
      </c>
      <c r="G25" s="47">
        <f t="shared" si="2"/>
        <v>19.28</v>
      </c>
      <c r="H25" s="48"/>
      <c r="I25" s="57">
        <v>1.004</v>
      </c>
      <c r="J25" s="57"/>
      <c r="K25" s="50">
        <f t="shared" si="3"/>
        <v>19.357099999999999</v>
      </c>
      <c r="L25" s="323">
        <f t="shared" si="4"/>
        <v>80306.632943942997</v>
      </c>
      <c r="N25" s="52">
        <v>5310</v>
      </c>
      <c r="O25" s="53">
        <v>300</v>
      </c>
      <c r="Q25" s="54"/>
      <c r="V25" s="451" t="s">
        <v>59</v>
      </c>
      <c r="W25" s="451"/>
      <c r="X25" s="441">
        <f>IF('4013'!K$84=1,'4013'!G25,0)</f>
        <v>0</v>
      </c>
      <c r="Y25" s="441"/>
      <c r="Z25" s="452">
        <v>1</v>
      </c>
      <c r="AA25" s="452"/>
      <c r="AB25" s="55">
        <f t="shared" si="0"/>
        <v>0</v>
      </c>
      <c r="AC25" s="56">
        <f t="shared" si="1"/>
        <v>0</v>
      </c>
      <c r="AD25" s="9"/>
    </row>
    <row r="26" spans="1:30" ht="20.25" customHeight="1" thickBot="1" x14ac:dyDescent="0.35">
      <c r="B26" s="60" t="s">
        <v>60</v>
      </c>
      <c r="C26" s="60"/>
      <c r="D26" s="61">
        <f t="shared" ref="D26:E26" si="5">SUM(D10:D25)</f>
        <v>125.81</v>
      </c>
      <c r="E26" s="61">
        <f t="shared" si="5"/>
        <v>0</v>
      </c>
      <c r="F26" s="61"/>
      <c r="G26" s="61">
        <f>SUM(G10:G25)</f>
        <v>251.62</v>
      </c>
      <c r="H26" s="62"/>
      <c r="I26" s="62"/>
      <c r="J26" s="63"/>
      <c r="K26" s="64">
        <f>SUM(K10:K25)</f>
        <v>253.28710000000001</v>
      </c>
      <c r="L26" s="321">
        <f>SUM(L10:L25)</f>
        <v>1050809.995770843</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0</v>
      </c>
      <c r="E31" s="14">
        <v>0</v>
      </c>
      <c r="F31" s="85">
        <v>0</v>
      </c>
      <c r="G31" s="47">
        <f t="shared" si="6"/>
        <v>0</v>
      </c>
      <c r="H31" s="76"/>
      <c r="I31" s="86" t="s">
        <v>72</v>
      </c>
      <c r="J31" s="52">
        <v>251</v>
      </c>
      <c r="K31" s="78">
        <v>1173</v>
      </c>
      <c r="L31" s="323">
        <f t="shared" si="8"/>
        <v>0</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16.5</v>
      </c>
      <c r="E34" s="14">
        <v>0</v>
      </c>
      <c r="F34" s="85">
        <v>0</v>
      </c>
      <c r="G34" s="47">
        <f t="shared" si="6"/>
        <v>33</v>
      </c>
      <c r="H34" s="76"/>
      <c r="I34" s="86" t="s">
        <v>76</v>
      </c>
      <c r="J34" s="52">
        <v>251</v>
      </c>
      <c r="K34" s="78">
        <v>835</v>
      </c>
      <c r="L34" s="323">
        <f t="shared" si="8"/>
        <v>27555</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0.5</v>
      </c>
      <c r="E35" s="14">
        <v>0</v>
      </c>
      <c r="F35" s="85">
        <v>0</v>
      </c>
      <c r="G35" s="47">
        <f t="shared" si="6"/>
        <v>1</v>
      </c>
      <c r="H35" s="76"/>
      <c r="I35" s="86" t="s">
        <v>76</v>
      </c>
      <c r="J35" s="52">
        <v>252</v>
      </c>
      <c r="K35" s="78">
        <v>3168</v>
      </c>
      <c r="L35" s="323">
        <f t="shared" si="8"/>
        <v>3168</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17</v>
      </c>
      <c r="E37" s="61">
        <f t="shared" si="10"/>
        <v>0</v>
      </c>
      <c r="F37" s="61"/>
      <c r="G37" s="61">
        <f>SUM(G28:G36)</f>
        <v>34</v>
      </c>
      <c r="H37" s="62"/>
      <c r="I37" s="14" t="s">
        <v>80</v>
      </c>
      <c r="J37" s="14"/>
      <c r="K37" s="14"/>
      <c r="L37" s="323">
        <f>SUM(L28:L36)</f>
        <v>30723</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47556.18</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1129089.1757708429</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253.28710000000001</v>
      </c>
      <c r="D49" s="116"/>
      <c r="E49" s="116"/>
      <c r="F49" s="116"/>
      <c r="G49" s="117">
        <f>K7</f>
        <v>1.0289999999999999</v>
      </c>
      <c r="H49" s="117"/>
      <c r="I49" s="118">
        <v>901.09</v>
      </c>
      <c r="J49" s="119" t="s">
        <v>95</v>
      </c>
      <c r="K49" s="120">
        <f>ROUND(C49*G49*I49,0)</f>
        <v>234853</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253.28710000000001</v>
      </c>
      <c r="D50" s="138"/>
      <c r="E50" s="139"/>
      <c r="F50" s="139"/>
      <c r="G50" s="140" t="s">
        <v>97</v>
      </c>
      <c r="H50" s="140"/>
      <c r="I50" s="140"/>
      <c r="J50" s="140"/>
      <c r="K50" s="140"/>
      <c r="L50" s="323">
        <f>IF(B2=75,0,K49+K48+K47)</f>
        <v>234853</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253.28710000000001</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1.261E-3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251.62</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1.3749999999999999E-3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1.261E-3</v>
      </c>
      <c r="L59" s="323">
        <f>SUM(I59*K59)</f>
        <v>5341.0449429999999</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1.261E-3</v>
      </c>
      <c r="L67" s="323">
        <f>SUM(I67*K67)</f>
        <v>135918.09934300001</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1.3749999999999999E-3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1.261E-3</v>
      </c>
      <c r="L70" s="323">
        <f t="shared" si="11"/>
        <v>-5305.8289960000002</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1.261E-3</v>
      </c>
      <c r="L71" s="323">
        <f t="shared" si="11"/>
        <v>2373.3608859999999</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1.3749999999999999E-3</v>
      </c>
      <c r="L72" s="323">
        <f t="shared" si="11"/>
        <v>19554.42225</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1</v>
      </c>
      <c r="AA74" s="165" t="s">
        <v>129</v>
      </c>
      <c r="AB74" s="166">
        <f>+K75</f>
        <v>365</v>
      </c>
      <c r="AC74" s="56">
        <f>ROUND(AB74*Z74,0)</f>
        <v>365</v>
      </c>
      <c r="AD74" s="9"/>
    </row>
    <row r="75" spans="1:30" ht="19.5" customHeight="1" x14ac:dyDescent="0.3">
      <c r="A75" s="1" t="s">
        <v>130</v>
      </c>
      <c r="B75" s="167" t="s">
        <v>127</v>
      </c>
      <c r="C75" s="168" t="s">
        <v>128</v>
      </c>
      <c r="D75" s="167">
        <v>1</v>
      </c>
      <c r="E75" s="167">
        <v>0</v>
      </c>
      <c r="F75" s="167">
        <v>0</v>
      </c>
      <c r="G75" s="169">
        <f>IF($B$154&lt;8,D75,E75)</f>
        <v>1</v>
      </c>
      <c r="H75" s="170"/>
      <c r="I75" s="171">
        <f>AVERAGE(G75,D75)</f>
        <v>1</v>
      </c>
      <c r="J75" s="172" t="s">
        <v>129</v>
      </c>
      <c r="K75" s="173">
        <v>365</v>
      </c>
      <c r="L75" s="323">
        <f t="shared" ref="L75:L78" si="12">SUM(I75*K75)</f>
        <v>365</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1.3749999999999999E-3</v>
      </c>
      <c r="L77" s="323">
        <f t="shared" si="12"/>
        <v>2367.8888749999996</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1.261E-3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365</v>
      </c>
      <c r="AD81" s="188"/>
    </row>
    <row r="82" spans="1:30" ht="22.5" customHeight="1" thickTop="1" thickBot="1" x14ac:dyDescent="0.35">
      <c r="B82" s="14" t="s">
        <v>139</v>
      </c>
      <c r="C82" s="14"/>
      <c r="D82" s="14"/>
      <c r="E82" s="14"/>
      <c r="F82" s="14"/>
      <c r="G82" s="14"/>
      <c r="H82" s="14"/>
      <c r="I82" s="14"/>
      <c r="J82" s="14"/>
      <c r="K82" s="14"/>
      <c r="L82" s="342">
        <f>SUM(L44:L81)</f>
        <v>1524556.1630718429</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'4013'!AC81</f>
        <v>365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1524556.1630718429</v>
      </c>
      <c r="L86" s="323">
        <f>IF(G26=0,0,IF(G26&gt;250,-(((250/G26)*K86)*IF(M86="H",0.02,0.05)),IF(M86="H",-0.02*K86,-0.05*K86)))</f>
        <v>-75737.032185033124</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1448819.1308868097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-522509.72</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926309.4108868097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185261.88217736193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490.77596855902812</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369</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370</v>
      </c>
      <c r="C123" s="208" t="s">
        <v>198</v>
      </c>
    </row>
    <row r="124" spans="2:3" hidden="1" x14ac:dyDescent="0.3">
      <c r="B124" s="212" t="s">
        <v>371</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41808.603067129603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369</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370</v>
      </c>
      <c r="C164" s="222" t="s">
        <v>243</v>
      </c>
      <c r="D164" s="218"/>
    </row>
    <row r="165" spans="1:4" hidden="1" x14ac:dyDescent="0.3">
      <c r="A165" s="217" t="s">
        <v>244</v>
      </c>
      <c r="B165" s="221" t="s">
        <v>371</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41808.603067129603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 priority="2" stopIfTrue="1" operator="lessThan">
      <formula>0</formula>
    </cfRule>
  </conditionalFormatting>
  <conditionalFormatting sqref="A141:A172">
    <cfRule type="cellIs" dxfId="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5.6640625" style="1" bestFit="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'4020'!B2</f>
        <v>50</v>
      </c>
      <c r="W2" s="429" t="s">
        <v>4</v>
      </c>
      <c r="X2" s="430"/>
      <c r="Y2" s="431"/>
      <c r="Z2" s="431"/>
      <c r="AA2" s="431"/>
      <c r="AB2" s="431"/>
      <c r="AC2" s="431"/>
      <c r="AD2" s="9"/>
    </row>
    <row r="3" spans="1:30" ht="20.399999999999999" x14ac:dyDescent="0.35">
      <c r="B3" s="10" t="str">
        <f>"Revenue Estimate Worksheet for "&amp;B124</f>
        <v>Revenue Estimate Worksheet for Franklin Academy Cht School B</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'4020'!G7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248.51</v>
      </c>
      <c r="E10" s="46">
        <v>0</v>
      </c>
      <c r="F10" s="46">
        <v>0</v>
      </c>
      <c r="G10" s="47">
        <f>IF($B$154&lt;8,D10*2,D10+E10)</f>
        <v>497.02</v>
      </c>
      <c r="H10" s="48"/>
      <c r="I10" s="49">
        <v>1.1259999999999999</v>
      </c>
      <c r="J10" s="49"/>
      <c r="K10" s="50">
        <f>ROUND(G10*I10,4)</f>
        <v>559.64449999999999</v>
      </c>
      <c r="L10" s="323">
        <f>SUM(K10*$G$7)*($K$7)</f>
        <v>2321792.2850321848</v>
      </c>
      <c r="N10" s="52">
        <v>5101</v>
      </c>
      <c r="O10" s="53">
        <v>101</v>
      </c>
      <c r="Q10" s="54"/>
      <c r="V10" s="440" t="s">
        <v>26</v>
      </c>
      <c r="W10" s="440"/>
      <c r="X10" s="441">
        <f>IF('4020'!K$84=1,'4020'!G10,0)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38</v>
      </c>
      <c r="E11" s="14">
        <v>0</v>
      </c>
      <c r="F11" s="14">
        <v>0</v>
      </c>
      <c r="G11" s="47">
        <f t="shared" ref="G11:G25" si="2">IF($B$154&lt;8,D11*2,D11+E11)</f>
        <v>76</v>
      </c>
      <c r="H11" s="48"/>
      <c r="I11" s="57">
        <f>I10</f>
        <v>1.1259999999999999</v>
      </c>
      <c r="J11" s="57"/>
      <c r="K11" s="50">
        <f t="shared" ref="K11:K25" si="3">ROUND(G11*I11,4)</f>
        <v>85.575999999999993</v>
      </c>
      <c r="L11" s="323">
        <f t="shared" ref="L11:L25" si="4">SUM(K11*$G$7)*($K$7)</f>
        <v>355028.40925607993</v>
      </c>
      <c r="M11" s="1" t="str">
        <f>IF(ROUND(G11,2)=ROUND(SUM(G28:G30),2)," ","CHECK 2. PK-3 Lines Below")</f>
        <v xml:space="preserve"> </v>
      </c>
      <c r="N11" s="52">
        <v>5101</v>
      </c>
      <c r="O11" s="58" t="s">
        <v>29</v>
      </c>
      <c r="Q11" s="54"/>
      <c r="V11" s="451" t="s">
        <v>28</v>
      </c>
      <c r="W11" s="451"/>
      <c r="X11" s="441">
        <f>IF('4020'!K$84=1,'4020'!G11,0)</f>
        <v>0</v>
      </c>
      <c r="Y11" s="441"/>
      <c r="Z11" s="452">
        <v>1</v>
      </c>
      <c r="AA11" s="452"/>
      <c r="AB11" s="55">
        <f t="shared" si="0"/>
        <v>0</v>
      </c>
      <c r="AC11" s="56">
        <f t="shared" si="1"/>
        <v>0</v>
      </c>
      <c r="AD11" s="9"/>
    </row>
    <row r="12" spans="1:30" x14ac:dyDescent="0.3">
      <c r="A12" s="1" t="s">
        <v>30</v>
      </c>
      <c r="B12" s="14" t="s">
        <v>31</v>
      </c>
      <c r="C12" s="14"/>
      <c r="D12" s="14">
        <v>275.19</v>
      </c>
      <c r="E12" s="14">
        <v>0</v>
      </c>
      <c r="F12" s="14">
        <v>0</v>
      </c>
      <c r="G12" s="47">
        <f t="shared" si="2"/>
        <v>550.38</v>
      </c>
      <c r="H12" s="48"/>
      <c r="I12" s="57">
        <v>1</v>
      </c>
      <c r="J12" s="57"/>
      <c r="K12" s="50">
        <f t="shared" si="3"/>
        <v>550.38</v>
      </c>
      <c r="L12" s="323">
        <f t="shared" si="4"/>
        <v>2283356.7342054001</v>
      </c>
      <c r="N12" s="52">
        <v>5102</v>
      </c>
      <c r="O12" s="53">
        <v>102</v>
      </c>
      <c r="Q12" s="54"/>
      <c r="V12" s="451" t="s">
        <v>31</v>
      </c>
      <c r="W12" s="451"/>
      <c r="X12" s="441">
        <f>IF('4020'!K$84=1,'4020'!G12,0)</f>
        <v>0</v>
      </c>
      <c r="Y12" s="441"/>
      <c r="Z12" s="452">
        <v>1</v>
      </c>
      <c r="AA12" s="452"/>
      <c r="AB12" s="55">
        <f t="shared" si="0"/>
        <v>0</v>
      </c>
      <c r="AC12" s="56">
        <f t="shared" si="1"/>
        <v>0</v>
      </c>
      <c r="AD12" s="9"/>
    </row>
    <row r="13" spans="1:30" x14ac:dyDescent="0.3">
      <c r="A13" s="1" t="s">
        <v>32</v>
      </c>
      <c r="B13" s="14" t="s">
        <v>33</v>
      </c>
      <c r="C13" s="14"/>
      <c r="D13" s="14">
        <v>54.36</v>
      </c>
      <c r="E13" s="14">
        <v>0</v>
      </c>
      <c r="F13" s="14">
        <v>0</v>
      </c>
      <c r="G13" s="47">
        <f t="shared" si="2"/>
        <v>108.72</v>
      </c>
      <c r="H13" s="48"/>
      <c r="I13" s="57">
        <f>I12</f>
        <v>1</v>
      </c>
      <c r="J13" s="57"/>
      <c r="K13" s="50">
        <f t="shared" si="3"/>
        <v>108.72</v>
      </c>
      <c r="L13" s="323">
        <f t="shared" si="4"/>
        <v>451045.72139759996</v>
      </c>
      <c r="M13" s="1" t="str">
        <f>IF(ROUND(G13,2)=ROUND(SUM(G31:G33),2)," ","CHECK 2. 4-8 Lines Below")</f>
        <v xml:space="preserve"> </v>
      </c>
      <c r="N13" s="52">
        <v>5102</v>
      </c>
      <c r="O13" s="58" t="s">
        <v>34</v>
      </c>
      <c r="Q13" s="54"/>
      <c r="V13" s="451" t="s">
        <v>33</v>
      </c>
      <c r="W13" s="451"/>
      <c r="X13" s="441">
        <f>IF('4020'!K$84=1,'4020'!G13,0)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IF('4020'!K$84=1,'4020'!G14,0)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IF('4020'!K$84=1,'4020'!G15,0)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IF('4020'!K$84=1,'4020'!G16,0)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IF('4020'!K$84=1,'4020'!G17,0)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IF('4020'!K$84=1,'4020'!G18,0)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IF('4020'!K$84=1,'4020'!G19,0)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IF('4020'!K$84=1,'4020'!G20,0)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IF('4020'!K$84=1,'4020'!G21,0)</f>
        <v>0</v>
      </c>
      <c r="Y21" s="441"/>
      <c r="Z21" s="452">
        <v>1</v>
      </c>
      <c r="AA21" s="452"/>
      <c r="AB21" s="55">
        <f t="shared" si="0"/>
        <v>0</v>
      </c>
      <c r="AC21" s="56">
        <f t="shared" si="1"/>
        <v>0</v>
      </c>
      <c r="AD21" s="9"/>
    </row>
    <row r="22" spans="1:30" ht="16.2" x14ac:dyDescent="0.35">
      <c r="A22" s="1" t="s">
        <v>52</v>
      </c>
      <c r="B22" s="14" t="s">
        <v>53</v>
      </c>
      <c r="C22" s="14"/>
      <c r="D22" s="14">
        <v>14.49</v>
      </c>
      <c r="E22" s="14">
        <v>0</v>
      </c>
      <c r="F22" s="14">
        <v>0</v>
      </c>
      <c r="G22" s="47">
        <f t="shared" si="2"/>
        <v>28.98</v>
      </c>
      <c r="H22" s="48"/>
      <c r="I22" s="57">
        <v>1.147</v>
      </c>
      <c r="J22" s="57"/>
      <c r="K22" s="50">
        <f t="shared" si="3"/>
        <v>33.240099999999998</v>
      </c>
      <c r="L22" s="323">
        <f t="shared" si="4"/>
        <v>137902.91467833298</v>
      </c>
      <c r="N22" s="52">
        <v>5101</v>
      </c>
      <c r="O22" s="53">
        <v>130</v>
      </c>
      <c r="Q22" s="54"/>
      <c r="V22" s="451" t="s">
        <v>53</v>
      </c>
      <c r="W22" s="451"/>
      <c r="X22" s="441">
        <f>IF('4020'!K$84=1,'4020'!G22,0)</f>
        <v>0</v>
      </c>
      <c r="Y22" s="441"/>
      <c r="Z22" s="452">
        <v>1</v>
      </c>
      <c r="AA22" s="452"/>
      <c r="AB22" s="55">
        <f t="shared" si="0"/>
        <v>0</v>
      </c>
      <c r="AC22" s="56">
        <f t="shared" si="1"/>
        <v>0</v>
      </c>
      <c r="AD22" s="9"/>
    </row>
    <row r="23" spans="1:30" ht="16.2" x14ac:dyDescent="0.35">
      <c r="A23" s="1" t="s">
        <v>54</v>
      </c>
      <c r="B23" s="14" t="s">
        <v>55</v>
      </c>
      <c r="C23" s="14"/>
      <c r="D23" s="14">
        <v>4.82</v>
      </c>
      <c r="E23" s="14">
        <v>0</v>
      </c>
      <c r="F23" s="14">
        <v>0</v>
      </c>
      <c r="G23" s="47">
        <f t="shared" si="2"/>
        <v>9.64</v>
      </c>
      <c r="H23" s="48"/>
      <c r="I23" s="57">
        <f>I22</f>
        <v>1.147</v>
      </c>
      <c r="J23" s="57"/>
      <c r="K23" s="50">
        <f t="shared" si="3"/>
        <v>11.0571</v>
      </c>
      <c r="L23" s="323">
        <f t="shared" si="4"/>
        <v>45872.494904943</v>
      </c>
      <c r="N23" s="52">
        <v>5102</v>
      </c>
      <c r="O23" s="53">
        <v>130</v>
      </c>
      <c r="Q23" s="54"/>
      <c r="V23" s="451" t="s">
        <v>55</v>
      </c>
      <c r="W23" s="451"/>
      <c r="X23" s="441">
        <f>IF('4020'!K$84=1,'4020'!G23,0)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IF('4020'!K$84=1,'4020'!G24,0)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IF('4020'!K$84=1,'4020'!G25,0)</f>
        <v>0</v>
      </c>
      <c r="Y25" s="441"/>
      <c r="Z25" s="452">
        <v>1</v>
      </c>
      <c r="AA25" s="452"/>
      <c r="AB25" s="55">
        <f t="shared" si="0"/>
        <v>0</v>
      </c>
      <c r="AC25" s="56">
        <f t="shared" si="1"/>
        <v>0</v>
      </c>
      <c r="AD25" s="9"/>
    </row>
    <row r="26" spans="1:30" ht="20.25" customHeight="1" thickBot="1" x14ac:dyDescent="0.35">
      <c r="B26" s="60" t="s">
        <v>60</v>
      </c>
      <c r="C26" s="60"/>
      <c r="D26" s="61">
        <f t="shared" ref="D26:E26" si="5">SUM(D10:D25)</f>
        <v>635.37000000000012</v>
      </c>
      <c r="E26" s="61">
        <f t="shared" si="5"/>
        <v>0</v>
      </c>
      <c r="F26" s="61"/>
      <c r="G26" s="61">
        <f>SUM(G10:G25)</f>
        <v>1270.7400000000002</v>
      </c>
      <c r="H26" s="62"/>
      <c r="I26" s="62"/>
      <c r="J26" s="63"/>
      <c r="K26" s="64">
        <f>SUM(K10:K25)</f>
        <v>1348.6177</v>
      </c>
      <c r="L26" s="321">
        <f>SUM(L10:L25)</f>
        <v>5594998.5594745418</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37.5</v>
      </c>
      <c r="E28" s="14">
        <v>0</v>
      </c>
      <c r="F28" s="75">
        <v>0</v>
      </c>
      <c r="G28" s="47">
        <f t="shared" ref="G28:G36" si="6">IF($B$154&lt;8,D28*2,D28+E28)</f>
        <v>75</v>
      </c>
      <c r="H28" s="76"/>
      <c r="I28" s="77" t="s">
        <v>68</v>
      </c>
      <c r="J28" s="52">
        <v>251</v>
      </c>
      <c r="K28" s="78">
        <v>1047</v>
      </c>
      <c r="L28" s="323">
        <f>SUM(G28*K28)</f>
        <v>78525</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0.5</v>
      </c>
      <c r="E29" s="14">
        <v>0</v>
      </c>
      <c r="F29" s="85">
        <v>0</v>
      </c>
      <c r="G29" s="47">
        <f t="shared" si="6"/>
        <v>1</v>
      </c>
      <c r="H29" s="76"/>
      <c r="I29" s="52" t="s">
        <v>68</v>
      </c>
      <c r="J29" s="52">
        <v>252</v>
      </c>
      <c r="K29" s="78">
        <v>3380</v>
      </c>
      <c r="L29" s="323">
        <f t="shared" ref="L29:L36" si="8">SUM(G29*K29)</f>
        <v>3380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50.36</v>
      </c>
      <c r="E31" s="14">
        <v>0</v>
      </c>
      <c r="F31" s="85">
        <v>0</v>
      </c>
      <c r="G31" s="47">
        <f t="shared" si="6"/>
        <v>100.72</v>
      </c>
      <c r="H31" s="76"/>
      <c r="I31" s="86" t="s">
        <v>72</v>
      </c>
      <c r="J31" s="52">
        <v>251</v>
      </c>
      <c r="K31" s="78">
        <v>1173</v>
      </c>
      <c r="L31" s="323">
        <f t="shared" si="8"/>
        <v>118144.56</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3.5</v>
      </c>
      <c r="E32" s="14">
        <v>0</v>
      </c>
      <c r="F32" s="85">
        <v>0</v>
      </c>
      <c r="G32" s="47">
        <f t="shared" si="6"/>
        <v>7</v>
      </c>
      <c r="H32" s="76"/>
      <c r="I32" s="86" t="s">
        <v>72</v>
      </c>
      <c r="J32" s="52">
        <v>252</v>
      </c>
      <c r="K32" s="78">
        <v>3506</v>
      </c>
      <c r="L32" s="323">
        <f t="shared" si="8"/>
        <v>24542</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0.5</v>
      </c>
      <c r="E33" s="14">
        <v>0</v>
      </c>
      <c r="F33" s="85">
        <v>0</v>
      </c>
      <c r="G33" s="47">
        <f t="shared" si="6"/>
        <v>1</v>
      </c>
      <c r="H33" s="76"/>
      <c r="I33" s="86" t="s">
        <v>72</v>
      </c>
      <c r="J33" s="52">
        <v>253</v>
      </c>
      <c r="K33" s="78">
        <v>7023</v>
      </c>
      <c r="L33" s="323">
        <f t="shared" si="8"/>
        <v>7023</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92.36</v>
      </c>
      <c r="E37" s="61">
        <f t="shared" si="10"/>
        <v>0</v>
      </c>
      <c r="F37" s="61"/>
      <c r="G37" s="61">
        <f>SUM(G28:G36)</f>
        <v>184.72</v>
      </c>
      <c r="H37" s="62"/>
      <c r="I37" s="14" t="s">
        <v>80</v>
      </c>
      <c r="J37" s="14"/>
      <c r="K37" s="14"/>
      <c r="L37" s="323">
        <f>SUM(L28:L36)</f>
        <v>231614.56</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240169.86000000004</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6066782.9794745417</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678.4606</v>
      </c>
      <c r="D47" s="116"/>
      <c r="E47" s="116"/>
      <c r="F47" s="116"/>
      <c r="G47" s="117">
        <f>K7</f>
        <v>1.0289999999999999</v>
      </c>
      <c r="H47" s="117"/>
      <c r="I47" s="118">
        <v>1317.85</v>
      </c>
      <c r="J47" s="119" t="s">
        <v>95</v>
      </c>
      <c r="K47" s="120">
        <f>ROUND(C47*G47*I47,0)</f>
        <v>920038</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670.15710000000001</v>
      </c>
      <c r="D48" s="116"/>
      <c r="E48" s="116"/>
      <c r="F48" s="116"/>
      <c r="G48" s="117">
        <f>K7</f>
        <v>1.0289999999999999</v>
      </c>
      <c r="H48" s="117"/>
      <c r="I48" s="118">
        <v>898.92</v>
      </c>
      <c r="J48" s="119" t="s">
        <v>95</v>
      </c>
      <c r="K48" s="120">
        <f>ROUND(C48*G48*I48,0)</f>
        <v>619888</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1348.6177</v>
      </c>
      <c r="D50" s="138"/>
      <c r="E50" s="139"/>
      <c r="F50" s="139"/>
      <c r="G50" s="140" t="s">
        <v>97</v>
      </c>
      <c r="H50" s="140"/>
      <c r="I50" s="140"/>
      <c r="J50" s="140"/>
      <c r="K50" s="140"/>
      <c r="L50" s="323">
        <f>IF(B2=75,0,K49+K48+K47)</f>
        <v>1539926</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1348.6177</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6.7159999999999997E-3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1270.7400000000002</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6.9459999999999999E-3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6.7159999999999997E-3</v>
      </c>
      <c r="L59" s="323">
        <f>SUM(I59*K59)</f>
        <v>28446.041107999998</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6.7159999999999997E-3</v>
      </c>
      <c r="L67" s="323">
        <f>SUM(I67*K67)</f>
        <v>723890.52750800003</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6.9459999999999999E-3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6.7159999999999997E-3</v>
      </c>
      <c r="L70" s="323">
        <f t="shared" si="11"/>
        <v>-28258.483376</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6.7159999999999997E-3</v>
      </c>
      <c r="L71" s="323">
        <f t="shared" si="11"/>
        <v>12640.358215999999</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6.9459999999999999E-3</v>
      </c>
      <c r="L72" s="323">
        <f t="shared" si="11"/>
        <v>98781.830507999999</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358</v>
      </c>
      <c r="AA74" s="165" t="s">
        <v>129</v>
      </c>
      <c r="AB74" s="166">
        <f>+K75</f>
        <v>365</v>
      </c>
      <c r="AC74" s="56">
        <f>ROUND(AB74*Z74,0)</f>
        <v>130670</v>
      </c>
      <c r="AD74" s="9"/>
    </row>
    <row r="75" spans="1:30" ht="19.5" customHeight="1" x14ac:dyDescent="0.3">
      <c r="A75" s="1" t="s">
        <v>130</v>
      </c>
      <c r="B75" s="167" t="s">
        <v>127</v>
      </c>
      <c r="C75" s="168" t="s">
        <v>128</v>
      </c>
      <c r="D75" s="167">
        <v>358</v>
      </c>
      <c r="E75" s="167">
        <v>0</v>
      </c>
      <c r="F75" s="167">
        <v>0</v>
      </c>
      <c r="G75" s="169">
        <f>IF($B$154&lt;8,D75,E75)</f>
        <v>358</v>
      </c>
      <c r="H75" s="170"/>
      <c r="I75" s="171">
        <f>AVERAGE(G75,D75)</f>
        <v>358</v>
      </c>
      <c r="J75" s="172" t="s">
        <v>129</v>
      </c>
      <c r="K75" s="173">
        <v>365</v>
      </c>
      <c r="L75" s="323">
        <f t="shared" ref="L75:L78" si="12">SUM(I75*K75)</f>
        <v>130670</v>
      </c>
      <c r="M75" s="260">
        <f>I75/G26</f>
        <v>0.28172560870044222</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6.9459999999999999E-3</v>
      </c>
      <c r="L77" s="323">
        <f t="shared" si="12"/>
        <v>11961.713545999999</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6.7159999999999997E-3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130670</v>
      </c>
      <c r="AD81" s="188"/>
    </row>
    <row r="82" spans="1:30" ht="22.5" customHeight="1" thickTop="1" thickBot="1" x14ac:dyDescent="0.35">
      <c r="B82" s="14" t="s">
        <v>139</v>
      </c>
      <c r="C82" s="14"/>
      <c r="D82" s="14"/>
      <c r="E82" s="14"/>
      <c r="F82" s="14"/>
      <c r="G82" s="14"/>
      <c r="H82" s="14"/>
      <c r="I82" s="14"/>
      <c r="J82" s="14"/>
      <c r="K82" s="14"/>
      <c r="L82" s="342">
        <f>SUM(L44:L81)</f>
        <v>8584840.9669845421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'4020'!AC81</f>
        <v>130670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8584840.9669845421</v>
      </c>
      <c r="L86" s="323">
        <f>IF(G26=0,0,IF(G26&gt;250,-(((250/G26)*K86)*IF(M86="H",0.02,0.05)),IF(M86="H",-0.02*K86,-0.05*K86)))</f>
        <v>-84447.260719979517</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8500393.7062645629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-4809874.88</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3690518.826264563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738103.76525291265</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344794.78762924758</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372</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373</v>
      </c>
      <c r="C123" s="208" t="s">
        <v>198</v>
      </c>
    </row>
    <row r="124" spans="2:3" hidden="1" x14ac:dyDescent="0.3">
      <c r="B124" s="212" t="s">
        <v>374</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41808.6030902778</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372</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373</v>
      </c>
      <c r="C164" s="222" t="s">
        <v>243</v>
      </c>
      <c r="D164" s="218"/>
    </row>
    <row r="165" spans="1:4" hidden="1" x14ac:dyDescent="0.3">
      <c r="A165" s="217" t="s">
        <v>244</v>
      </c>
      <c r="B165" s="221" t="s">
        <v>374</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41808.6030902778</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 priority="2" stopIfTrue="1" operator="lessThan">
      <formula>0</formula>
    </cfRule>
  </conditionalFormatting>
  <conditionalFormatting sqref="A141:A172">
    <cfRule type="cellIs" dxfId="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B2" sqref="B2"/>
    </sheetView>
  </sheetViews>
  <sheetFormatPr defaultColWidth="8.6640625" defaultRowHeight="15.6" x14ac:dyDescent="0.3"/>
  <cols>
    <col min="1" max="1" width="11.3320312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3.6640625" style="1" customWidth="1"/>
    <col min="11" max="11" width="15.5546875" style="1" bestFit="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326"/>
      <c r="M2" s="1" t="s">
        <v>381</v>
      </c>
      <c r="N2" s="3"/>
      <c r="O2" s="1"/>
      <c r="V2" s="8">
        <f>'4021'!B2</f>
        <v>50</v>
      </c>
      <c r="W2" s="429" t="s">
        <v>4</v>
      </c>
      <c r="X2" s="430"/>
      <c r="Y2" s="431"/>
      <c r="Z2" s="431"/>
      <c r="AA2" s="431"/>
      <c r="AB2" s="431"/>
      <c r="AC2" s="431"/>
      <c r="AD2" s="9"/>
    </row>
    <row r="3" spans="1:30" ht="20.399999999999999" x14ac:dyDescent="0.35">
      <c r="B3" s="10" t="s">
        <v>441</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'4021'!G7</f>
        <v>4031.77</v>
      </c>
      <c r="Y7" s="445"/>
      <c r="Z7" s="446" t="s">
        <v>11</v>
      </c>
      <c r="AA7" s="446"/>
      <c r="AB7" s="447">
        <f>+K7</f>
        <v>1.0289999999999999</v>
      </c>
      <c r="AC7" s="447"/>
      <c r="AD7" s="9"/>
    </row>
    <row r="8" spans="1:30" ht="51" customHeight="1" x14ac:dyDescent="0.3">
      <c r="B8" s="28" t="s">
        <v>12</v>
      </c>
      <c r="C8" s="28"/>
      <c r="D8" s="307" t="s">
        <v>480</v>
      </c>
      <c r="E8" s="30"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168.04</v>
      </c>
      <c r="E10" s="46">
        <v>0</v>
      </c>
      <c r="F10" s="46"/>
      <c r="G10" s="47">
        <f>IF($B$154&lt;8,D10*2,D10+E10)</f>
        <v>336.08</v>
      </c>
      <c r="H10" s="48"/>
      <c r="I10" s="49">
        <v>1.1259999999999999</v>
      </c>
      <c r="J10" s="49"/>
      <c r="K10" s="50">
        <f>ROUND(G10*I10,4)</f>
        <v>378.42610000000002</v>
      </c>
      <c r="L10" s="323">
        <f>SUM(K10*$G$7)*($K$7)</f>
        <v>1569973.0801157129</v>
      </c>
      <c r="N10" s="52">
        <v>5101</v>
      </c>
      <c r="O10" s="53">
        <v>101</v>
      </c>
      <c r="Q10" s="54"/>
      <c r="V10" s="440" t="s">
        <v>26</v>
      </c>
      <c r="W10" s="440"/>
      <c r="X10" s="441">
        <f>IF('4021'!K$84=1,'4021'!G10,0)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23.5</v>
      </c>
      <c r="E11" s="14">
        <v>0</v>
      </c>
      <c r="F11" s="14"/>
      <c r="G11" s="47">
        <f t="shared" ref="G11:G25" si="2">IF($B$154&lt;8,D11*2,D11+E11)</f>
        <v>47</v>
      </c>
      <c r="H11" s="48"/>
      <c r="I11" s="57">
        <f>I10</f>
        <v>1.1259999999999999</v>
      </c>
      <c r="J11" s="57"/>
      <c r="K11" s="50">
        <f t="shared" ref="K11:K25" si="3">ROUND(G11*I11,4)</f>
        <v>52.921999999999997</v>
      </c>
      <c r="L11" s="323">
        <f t="shared" ref="L11:L25" si="4">SUM(K11*$G$7)*($K$7)</f>
        <v>219557.04256625994</v>
      </c>
      <c r="M11" s="1" t="str">
        <f>IF(ROUND(G11,2)=ROUND(SUM(G28:G30),2)," ","CHECK 2. PK-3 Lines Below")</f>
        <v xml:space="preserve"> </v>
      </c>
      <c r="N11" s="52">
        <v>5101</v>
      </c>
      <c r="O11" s="58" t="s">
        <v>29</v>
      </c>
      <c r="Q11" s="54"/>
      <c r="V11" s="451" t="s">
        <v>28</v>
      </c>
      <c r="W11" s="451"/>
      <c r="X11" s="441">
        <f>IF('4021'!K$84=1,'4021'!G11,0)</f>
        <v>0</v>
      </c>
      <c r="Y11" s="441"/>
      <c r="Z11" s="452">
        <v>1</v>
      </c>
      <c r="AA11" s="452"/>
      <c r="AB11" s="55">
        <f t="shared" si="0"/>
        <v>0</v>
      </c>
      <c r="AC11" s="56">
        <f t="shared" si="1"/>
        <v>0</v>
      </c>
      <c r="AD11" s="9"/>
    </row>
    <row r="12" spans="1:30" x14ac:dyDescent="0.3">
      <c r="A12" s="1" t="s">
        <v>30</v>
      </c>
      <c r="B12" s="14" t="s">
        <v>31</v>
      </c>
      <c r="C12" s="14"/>
      <c r="D12" s="14">
        <v>93.77</v>
      </c>
      <c r="E12" s="14">
        <v>0</v>
      </c>
      <c r="F12" s="14"/>
      <c r="G12" s="47">
        <f t="shared" si="2"/>
        <v>187.54</v>
      </c>
      <c r="H12" s="48"/>
      <c r="I12" s="57">
        <v>1</v>
      </c>
      <c r="J12" s="57"/>
      <c r="K12" s="50">
        <f t="shared" si="3"/>
        <v>187.54</v>
      </c>
      <c r="L12" s="323">
        <f t="shared" si="4"/>
        <v>778045.57202819991</v>
      </c>
      <c r="N12" s="52">
        <v>5102</v>
      </c>
      <c r="O12" s="53">
        <v>102</v>
      </c>
      <c r="Q12" s="54"/>
      <c r="V12" s="451" t="s">
        <v>31</v>
      </c>
      <c r="W12" s="451"/>
      <c r="X12" s="441">
        <f>IF('4021'!K$84=1,'4021'!G12,0)</f>
        <v>0</v>
      </c>
      <c r="Y12" s="441"/>
      <c r="Z12" s="452">
        <v>1</v>
      </c>
      <c r="AA12" s="452"/>
      <c r="AB12" s="55">
        <f t="shared" si="0"/>
        <v>0</v>
      </c>
      <c r="AC12" s="56">
        <f t="shared" si="1"/>
        <v>0</v>
      </c>
      <c r="AD12" s="9"/>
    </row>
    <row r="13" spans="1:30" x14ac:dyDescent="0.3">
      <c r="A13" s="1" t="s">
        <v>32</v>
      </c>
      <c r="B13" s="14" t="s">
        <v>33</v>
      </c>
      <c r="C13" s="14"/>
      <c r="D13" s="14">
        <v>23.5</v>
      </c>
      <c r="E13" s="14">
        <v>0</v>
      </c>
      <c r="F13" s="14"/>
      <c r="G13" s="47">
        <f t="shared" si="2"/>
        <v>47</v>
      </c>
      <c r="H13" s="48"/>
      <c r="I13" s="57">
        <f>I12</f>
        <v>1</v>
      </c>
      <c r="J13" s="57"/>
      <c r="K13" s="50">
        <f t="shared" si="3"/>
        <v>47</v>
      </c>
      <c r="L13" s="323">
        <f t="shared" si="4"/>
        <v>194988.49250999998</v>
      </c>
      <c r="M13" s="1" t="str">
        <f>IF(ROUND(G13,2)=ROUND(SUM(G31:G33),2)," ","CHECK 2. 4-8 Lines Below")</f>
        <v xml:space="preserve"> </v>
      </c>
      <c r="N13" s="52">
        <v>5102</v>
      </c>
      <c r="O13" s="58" t="s">
        <v>34</v>
      </c>
      <c r="Q13" s="54"/>
      <c r="V13" s="451" t="s">
        <v>33</v>
      </c>
      <c r="W13" s="451"/>
      <c r="X13" s="441">
        <f>IF('4021'!K$84=1,'4021'!G13,0)</f>
        <v>0</v>
      </c>
      <c r="Y13" s="441"/>
      <c r="Z13" s="452">
        <v>1</v>
      </c>
      <c r="AA13" s="452"/>
      <c r="AB13" s="55">
        <f t="shared" si="0"/>
        <v>0</v>
      </c>
      <c r="AC13" s="56">
        <f t="shared" si="1"/>
        <v>0</v>
      </c>
      <c r="AD13" s="9"/>
    </row>
    <row r="14" spans="1:30" x14ac:dyDescent="0.3">
      <c r="A14" s="1" t="s">
        <v>35</v>
      </c>
      <c r="B14" s="14" t="s">
        <v>36</v>
      </c>
      <c r="C14" s="14"/>
      <c r="D14" s="14">
        <v>0</v>
      </c>
      <c r="E14" s="14">
        <v>0</v>
      </c>
      <c r="F14" s="14"/>
      <c r="G14" s="47">
        <f t="shared" si="2"/>
        <v>0</v>
      </c>
      <c r="H14" s="48"/>
      <c r="I14" s="57">
        <v>1.004</v>
      </c>
      <c r="J14" s="57"/>
      <c r="K14" s="50">
        <f t="shared" si="3"/>
        <v>0</v>
      </c>
      <c r="L14" s="323">
        <f t="shared" si="4"/>
        <v>0</v>
      </c>
      <c r="N14" s="52">
        <v>5103</v>
      </c>
      <c r="O14" s="53">
        <v>103</v>
      </c>
      <c r="Q14" s="54"/>
      <c r="V14" s="451" t="s">
        <v>36</v>
      </c>
      <c r="W14" s="451"/>
      <c r="X14" s="441">
        <f>IF('4021'!K$84=1,'4021'!G14,0)</f>
        <v>0</v>
      </c>
      <c r="Y14" s="441"/>
      <c r="Z14" s="452">
        <v>1</v>
      </c>
      <c r="AA14" s="452"/>
      <c r="AB14" s="55">
        <f t="shared" si="0"/>
        <v>0</v>
      </c>
      <c r="AC14" s="56">
        <f t="shared" si="1"/>
        <v>0</v>
      </c>
      <c r="AD14" s="9"/>
    </row>
    <row r="15" spans="1:30" x14ac:dyDescent="0.3">
      <c r="A15" s="1" t="s">
        <v>37</v>
      </c>
      <c r="B15" s="14" t="s">
        <v>38</v>
      </c>
      <c r="C15" s="14"/>
      <c r="D15" s="14">
        <v>0</v>
      </c>
      <c r="E15" s="14">
        <v>0</v>
      </c>
      <c r="F15" s="14"/>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IF('4021'!K$84=1,'4021'!G15,0)</f>
        <v>0</v>
      </c>
      <c r="Y15" s="441"/>
      <c r="Z15" s="452">
        <v>1</v>
      </c>
      <c r="AA15" s="452"/>
      <c r="AB15" s="55">
        <f t="shared" si="0"/>
        <v>0</v>
      </c>
      <c r="AC15" s="59">
        <f t="shared" si="1"/>
        <v>0</v>
      </c>
      <c r="AD15" s="9"/>
    </row>
    <row r="16" spans="1:30" ht="16.2" x14ac:dyDescent="0.35">
      <c r="A16" s="1" t="s">
        <v>40</v>
      </c>
      <c r="B16" s="14" t="s">
        <v>41</v>
      </c>
      <c r="C16" s="14"/>
      <c r="D16" s="14">
        <v>0</v>
      </c>
      <c r="E16" s="14">
        <v>0</v>
      </c>
      <c r="F16" s="14"/>
      <c r="G16" s="47">
        <f t="shared" si="2"/>
        <v>0</v>
      </c>
      <c r="H16" s="48"/>
      <c r="I16" s="57">
        <v>3.548</v>
      </c>
      <c r="J16" s="57"/>
      <c r="K16" s="50">
        <f t="shared" si="3"/>
        <v>0</v>
      </c>
      <c r="L16" s="323">
        <f t="shared" si="4"/>
        <v>0</v>
      </c>
      <c r="N16" s="52">
        <v>5101</v>
      </c>
      <c r="O16" s="1">
        <v>254</v>
      </c>
      <c r="Q16" s="54"/>
      <c r="V16" s="451" t="s">
        <v>41</v>
      </c>
      <c r="W16" s="451"/>
      <c r="X16" s="441">
        <f>IF('4021'!K$84=1,'4021'!G16,0)</f>
        <v>0</v>
      </c>
      <c r="Y16" s="441"/>
      <c r="Z16" s="452">
        <v>1</v>
      </c>
      <c r="AA16" s="452"/>
      <c r="AB16" s="55">
        <f t="shared" si="0"/>
        <v>0</v>
      </c>
      <c r="AC16" s="56">
        <f t="shared" si="1"/>
        <v>0</v>
      </c>
      <c r="AD16" s="9"/>
    </row>
    <row r="17" spans="1:30" ht="16.2" x14ac:dyDescent="0.35">
      <c r="A17" s="1" t="s">
        <v>42</v>
      </c>
      <c r="B17" s="14" t="s">
        <v>43</v>
      </c>
      <c r="C17" s="14"/>
      <c r="D17" s="14">
        <v>0</v>
      </c>
      <c r="E17" s="14">
        <v>0</v>
      </c>
      <c r="F17" s="14"/>
      <c r="G17" s="47">
        <f t="shared" si="2"/>
        <v>0</v>
      </c>
      <c r="H17" s="48"/>
      <c r="I17" s="57">
        <f>I16</f>
        <v>3.548</v>
      </c>
      <c r="J17" s="57"/>
      <c r="K17" s="50">
        <f t="shared" si="3"/>
        <v>0</v>
      </c>
      <c r="L17" s="323">
        <f t="shared" si="4"/>
        <v>0</v>
      </c>
      <c r="N17" s="52">
        <v>5102</v>
      </c>
      <c r="O17" s="54">
        <v>254</v>
      </c>
      <c r="Q17" s="54"/>
      <c r="V17" s="451" t="s">
        <v>43</v>
      </c>
      <c r="W17" s="451"/>
      <c r="X17" s="441">
        <f>IF('4021'!K$84=1,'4021'!G17,0)</f>
        <v>0</v>
      </c>
      <c r="Y17" s="441"/>
      <c r="Z17" s="452">
        <v>1</v>
      </c>
      <c r="AA17" s="452"/>
      <c r="AB17" s="55">
        <f t="shared" si="0"/>
        <v>0</v>
      </c>
      <c r="AC17" s="56">
        <f t="shared" si="1"/>
        <v>0</v>
      </c>
      <c r="AD17" s="9"/>
    </row>
    <row r="18" spans="1:30" ht="16.2" x14ac:dyDescent="0.35">
      <c r="A18" s="1" t="s">
        <v>44</v>
      </c>
      <c r="B18" s="14" t="s">
        <v>45</v>
      </c>
      <c r="C18" s="14"/>
      <c r="D18" s="14">
        <v>0</v>
      </c>
      <c r="E18" s="14">
        <v>0</v>
      </c>
      <c r="F18" s="14"/>
      <c r="G18" s="47">
        <f t="shared" si="2"/>
        <v>0</v>
      </c>
      <c r="H18" s="48"/>
      <c r="I18" s="57">
        <f>I17</f>
        <v>3.548</v>
      </c>
      <c r="J18" s="57"/>
      <c r="K18" s="50">
        <f t="shared" si="3"/>
        <v>0</v>
      </c>
      <c r="L18" s="323">
        <f t="shared" si="4"/>
        <v>0</v>
      </c>
      <c r="N18" s="52">
        <v>5103</v>
      </c>
      <c r="O18" s="54">
        <v>254</v>
      </c>
      <c r="Q18" s="54"/>
      <c r="V18" s="451" t="s">
        <v>45</v>
      </c>
      <c r="W18" s="451"/>
      <c r="X18" s="441">
        <f>IF('4021'!K$84=1,'4021'!G18,0)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c r="G19" s="47">
        <f t="shared" si="2"/>
        <v>0</v>
      </c>
      <c r="H19" s="48"/>
      <c r="I19" s="57">
        <v>5.1040000000000001</v>
      </c>
      <c r="J19" s="57"/>
      <c r="K19" s="50">
        <f t="shared" si="3"/>
        <v>0</v>
      </c>
      <c r="L19" s="323">
        <f t="shared" si="4"/>
        <v>0</v>
      </c>
      <c r="N19" s="52">
        <v>5101</v>
      </c>
      <c r="O19" s="1">
        <v>255</v>
      </c>
      <c r="Q19" s="54"/>
      <c r="V19" s="451" t="s">
        <v>47</v>
      </c>
      <c r="W19" s="451"/>
      <c r="X19" s="441">
        <f>IF('4021'!K$84=1,'4021'!G19,0)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c r="G20" s="47">
        <f t="shared" si="2"/>
        <v>0</v>
      </c>
      <c r="H20" s="48"/>
      <c r="I20" s="57">
        <f>I19</f>
        <v>5.1040000000000001</v>
      </c>
      <c r="J20" s="57"/>
      <c r="K20" s="50">
        <f t="shared" si="3"/>
        <v>0</v>
      </c>
      <c r="L20" s="323">
        <f t="shared" si="4"/>
        <v>0</v>
      </c>
      <c r="N20" s="52">
        <v>5102</v>
      </c>
      <c r="O20" s="54">
        <v>255</v>
      </c>
      <c r="Q20" s="54"/>
      <c r="V20" s="451" t="s">
        <v>49</v>
      </c>
      <c r="W20" s="451"/>
      <c r="X20" s="441">
        <f>IF('4021'!K$84=1,'4021'!G20,0)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c r="G21" s="47">
        <f t="shared" si="2"/>
        <v>0</v>
      </c>
      <c r="H21" s="48"/>
      <c r="I21" s="57">
        <f>I20</f>
        <v>5.1040000000000001</v>
      </c>
      <c r="J21" s="57"/>
      <c r="K21" s="50">
        <f t="shared" si="3"/>
        <v>0</v>
      </c>
      <c r="L21" s="323">
        <f t="shared" si="4"/>
        <v>0</v>
      </c>
      <c r="N21" s="52">
        <v>5103</v>
      </c>
      <c r="O21" s="54">
        <v>255</v>
      </c>
      <c r="Q21" s="54"/>
      <c r="V21" s="451" t="s">
        <v>51</v>
      </c>
      <c r="W21" s="451"/>
      <c r="X21" s="441">
        <f>IF('4021'!K$84=1,'4021'!G21,0)</f>
        <v>0</v>
      </c>
      <c r="Y21" s="441"/>
      <c r="Z21" s="452">
        <v>1</v>
      </c>
      <c r="AA21" s="452"/>
      <c r="AB21" s="55">
        <f t="shared" si="0"/>
        <v>0</v>
      </c>
      <c r="AC21" s="56">
        <f t="shared" si="1"/>
        <v>0</v>
      </c>
      <c r="AD21" s="9"/>
    </row>
    <row r="22" spans="1:30" ht="16.2" x14ac:dyDescent="0.35">
      <c r="A22" s="1" t="s">
        <v>52</v>
      </c>
      <c r="B22" s="14" t="s">
        <v>53</v>
      </c>
      <c r="C22" s="14"/>
      <c r="D22" s="14">
        <v>5.46</v>
      </c>
      <c r="E22" s="14">
        <v>0</v>
      </c>
      <c r="F22" s="14"/>
      <c r="G22" s="47">
        <f t="shared" si="2"/>
        <v>10.92</v>
      </c>
      <c r="H22" s="48"/>
      <c r="I22" s="57">
        <v>1.147</v>
      </c>
      <c r="J22" s="57"/>
      <c r="K22" s="50">
        <f t="shared" si="3"/>
        <v>12.5252</v>
      </c>
      <c r="L22" s="323">
        <f t="shared" si="4"/>
        <v>51963.188646515991</v>
      </c>
      <c r="N22" s="52">
        <v>5101</v>
      </c>
      <c r="O22" s="53">
        <v>130</v>
      </c>
      <c r="Q22" s="54"/>
      <c r="V22" s="451" t="s">
        <v>53</v>
      </c>
      <c r="W22" s="451"/>
      <c r="X22" s="441">
        <f>IF('4021'!K$84=1,'4021'!G22,0)</f>
        <v>0</v>
      </c>
      <c r="Y22" s="441"/>
      <c r="Z22" s="452">
        <v>1</v>
      </c>
      <c r="AA22" s="452"/>
      <c r="AB22" s="55">
        <f t="shared" si="0"/>
        <v>0</v>
      </c>
      <c r="AC22" s="56">
        <f t="shared" si="1"/>
        <v>0</v>
      </c>
      <c r="AD22" s="9"/>
    </row>
    <row r="23" spans="1:30" ht="16.2" x14ac:dyDescent="0.35">
      <c r="A23" s="1" t="s">
        <v>54</v>
      </c>
      <c r="B23" s="14" t="s">
        <v>55</v>
      </c>
      <c r="C23" s="14"/>
      <c r="D23" s="14">
        <v>2.73</v>
      </c>
      <c r="E23" s="14">
        <v>0</v>
      </c>
      <c r="F23" s="14"/>
      <c r="G23" s="47">
        <f t="shared" si="2"/>
        <v>5.46</v>
      </c>
      <c r="H23" s="48"/>
      <c r="I23" s="57">
        <f>I22</f>
        <v>1.147</v>
      </c>
      <c r="J23" s="57"/>
      <c r="K23" s="50">
        <f t="shared" si="3"/>
        <v>6.2625999999999999</v>
      </c>
      <c r="L23" s="323">
        <f t="shared" si="4"/>
        <v>25981.594323257996</v>
      </c>
      <c r="N23" s="52">
        <v>5102</v>
      </c>
      <c r="O23" s="53">
        <v>130</v>
      </c>
      <c r="Q23" s="54"/>
      <c r="V23" s="451" t="s">
        <v>55</v>
      </c>
      <c r="W23" s="451"/>
      <c r="X23" s="441">
        <f>IF('4021'!K$84=1,'4021'!G23,0)</f>
        <v>0</v>
      </c>
      <c r="Y23" s="441"/>
      <c r="Z23" s="452">
        <v>1</v>
      </c>
      <c r="AA23" s="452"/>
      <c r="AB23" s="55">
        <f t="shared" si="0"/>
        <v>0</v>
      </c>
      <c r="AC23" s="56">
        <f t="shared" si="1"/>
        <v>0</v>
      </c>
      <c r="AD23" s="9"/>
    </row>
    <row r="24" spans="1:30" ht="16.2" x14ac:dyDescent="0.35">
      <c r="A24" s="1" t="s">
        <v>56</v>
      </c>
      <c r="B24" s="14" t="s">
        <v>57</v>
      </c>
      <c r="C24" s="14"/>
      <c r="D24" s="14">
        <v>0</v>
      </c>
      <c r="E24" s="14">
        <v>0</v>
      </c>
      <c r="F24" s="14"/>
      <c r="G24" s="47">
        <f t="shared" si="2"/>
        <v>0</v>
      </c>
      <c r="H24" s="48"/>
      <c r="I24" s="57">
        <f>I23</f>
        <v>1.147</v>
      </c>
      <c r="J24" s="57"/>
      <c r="K24" s="50">
        <f t="shared" si="3"/>
        <v>0</v>
      </c>
      <c r="L24" s="323">
        <f t="shared" si="4"/>
        <v>0</v>
      </c>
      <c r="N24" s="52">
        <v>5103</v>
      </c>
      <c r="O24" s="53">
        <v>130</v>
      </c>
      <c r="Q24" s="54"/>
      <c r="V24" s="451" t="s">
        <v>57</v>
      </c>
      <c r="W24" s="451"/>
      <c r="X24" s="441">
        <f>IF('4021'!K$84=1,'4021'!G24,0)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c r="G25" s="47">
        <f t="shared" si="2"/>
        <v>0</v>
      </c>
      <c r="H25" s="48"/>
      <c r="I25" s="57">
        <v>1.004</v>
      </c>
      <c r="J25" s="57"/>
      <c r="K25" s="50">
        <f t="shared" si="3"/>
        <v>0</v>
      </c>
      <c r="L25" s="323">
        <f t="shared" si="4"/>
        <v>0</v>
      </c>
      <c r="N25" s="52">
        <v>5310</v>
      </c>
      <c r="O25" s="53">
        <v>300</v>
      </c>
      <c r="Q25" s="54"/>
      <c r="V25" s="451" t="s">
        <v>59</v>
      </c>
      <c r="W25" s="451"/>
      <c r="X25" s="441">
        <f>IF('4021'!K$84=1,'4021'!G25,0)</f>
        <v>0</v>
      </c>
      <c r="Y25" s="441"/>
      <c r="Z25" s="452">
        <v>1</v>
      </c>
      <c r="AA25" s="452"/>
      <c r="AB25" s="55">
        <f t="shared" si="0"/>
        <v>0</v>
      </c>
      <c r="AC25" s="56">
        <f t="shared" si="1"/>
        <v>0</v>
      </c>
      <c r="AD25" s="9"/>
    </row>
    <row r="26" spans="1:30" ht="20.25" customHeight="1" thickBot="1" x14ac:dyDescent="0.35">
      <c r="B26" s="60" t="s">
        <v>60</v>
      </c>
      <c r="C26" s="60"/>
      <c r="D26" s="61">
        <f t="shared" ref="D26:E26" si="5">SUM(D10:D25)</f>
        <v>317</v>
      </c>
      <c r="E26" s="61">
        <f t="shared" si="5"/>
        <v>0</v>
      </c>
      <c r="F26" s="61"/>
      <c r="G26" s="61">
        <f>SUM(G10:G25)</f>
        <v>634</v>
      </c>
      <c r="H26" s="62"/>
      <c r="I26" s="62"/>
      <c r="J26" s="63"/>
      <c r="K26" s="64">
        <f>SUM(K10:K25)</f>
        <v>684.67590000000007</v>
      </c>
      <c r="L26" s="321">
        <f>SUM(L10:L25)</f>
        <v>2840508.9701899462</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362" t="s">
        <v>480</v>
      </c>
      <c r="E27" s="362"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20.5</v>
      </c>
      <c r="E28" s="14">
        <v>0</v>
      </c>
      <c r="F28" s="75"/>
      <c r="G28" s="47">
        <f t="shared" ref="G28:G36" si="6">IF($B$154&lt;8,D28*2,D28+E28)</f>
        <v>41</v>
      </c>
      <c r="H28" s="76"/>
      <c r="I28" s="77" t="s">
        <v>68</v>
      </c>
      <c r="J28" s="52">
        <v>251</v>
      </c>
      <c r="K28" s="78">
        <v>1047</v>
      </c>
      <c r="L28" s="323">
        <f>SUM(G28*K28)</f>
        <v>42927</v>
      </c>
      <c r="N28" s="13">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3</v>
      </c>
      <c r="E29" s="14">
        <v>0</v>
      </c>
      <c r="F29" s="85"/>
      <c r="G29" s="47">
        <f t="shared" si="6"/>
        <v>6</v>
      </c>
      <c r="H29" s="76"/>
      <c r="I29" s="52" t="s">
        <v>68</v>
      </c>
      <c r="J29" s="52">
        <v>252</v>
      </c>
      <c r="K29" s="78">
        <v>3380</v>
      </c>
      <c r="L29" s="323">
        <f t="shared" ref="L29:L36" si="8">SUM(G29*K29)</f>
        <v>20280</v>
      </c>
      <c r="N29" s="13">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c r="G30" s="47">
        <f t="shared" si="6"/>
        <v>0</v>
      </c>
      <c r="H30" s="76"/>
      <c r="I30" s="52" t="s">
        <v>68</v>
      </c>
      <c r="J30" s="52">
        <v>253</v>
      </c>
      <c r="K30" s="78">
        <v>6896</v>
      </c>
      <c r="L30" s="323">
        <f t="shared" si="8"/>
        <v>0</v>
      </c>
      <c r="N30" s="13">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22</v>
      </c>
      <c r="E31" s="14">
        <v>0</v>
      </c>
      <c r="F31" s="85"/>
      <c r="G31" s="47">
        <f t="shared" si="6"/>
        <v>44</v>
      </c>
      <c r="H31" s="76"/>
      <c r="I31" s="86" t="s">
        <v>72</v>
      </c>
      <c r="J31" s="52">
        <v>251</v>
      </c>
      <c r="K31" s="78">
        <v>1173</v>
      </c>
      <c r="L31" s="323">
        <f t="shared" si="8"/>
        <v>51612</v>
      </c>
      <c r="N31" s="13">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1.5</v>
      </c>
      <c r="E32" s="14">
        <v>0</v>
      </c>
      <c r="F32" s="85"/>
      <c r="G32" s="47">
        <f t="shared" si="6"/>
        <v>3</v>
      </c>
      <c r="H32" s="76"/>
      <c r="I32" s="86" t="s">
        <v>72</v>
      </c>
      <c r="J32" s="52">
        <v>252</v>
      </c>
      <c r="K32" s="78">
        <v>3506</v>
      </c>
      <c r="L32" s="323">
        <f t="shared" si="8"/>
        <v>10518</v>
      </c>
      <c r="N32" s="13">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c r="G33" s="47">
        <f t="shared" si="6"/>
        <v>0</v>
      </c>
      <c r="H33" s="76"/>
      <c r="I33" s="86" t="s">
        <v>72</v>
      </c>
      <c r="J33" s="52">
        <v>253</v>
      </c>
      <c r="K33" s="78">
        <v>7023</v>
      </c>
      <c r="L33" s="323">
        <f t="shared" si="8"/>
        <v>0</v>
      </c>
      <c r="N33" s="13">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c r="G34" s="47">
        <f t="shared" si="6"/>
        <v>0</v>
      </c>
      <c r="H34" s="76"/>
      <c r="I34" s="86" t="s">
        <v>76</v>
      </c>
      <c r="J34" s="52">
        <v>251</v>
      </c>
      <c r="K34" s="78">
        <v>835</v>
      </c>
      <c r="L34" s="323">
        <f t="shared" si="8"/>
        <v>0</v>
      </c>
      <c r="N34" s="13">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c r="G35" s="47">
        <f t="shared" si="6"/>
        <v>0</v>
      </c>
      <c r="H35" s="76"/>
      <c r="I35" s="86" t="s">
        <v>76</v>
      </c>
      <c r="J35" s="52">
        <v>252</v>
      </c>
      <c r="K35" s="78">
        <v>3168</v>
      </c>
      <c r="L35" s="323">
        <f t="shared" si="8"/>
        <v>0</v>
      </c>
      <c r="N35" s="13">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c r="G36" s="47">
        <f t="shared" si="6"/>
        <v>0</v>
      </c>
      <c r="H36" s="76"/>
      <c r="I36" s="86" t="s">
        <v>76</v>
      </c>
      <c r="J36" s="52">
        <v>253</v>
      </c>
      <c r="K36" s="78">
        <v>6685</v>
      </c>
      <c r="L36" s="323">
        <f t="shared" si="8"/>
        <v>0</v>
      </c>
      <c r="N36" s="13">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47</v>
      </c>
      <c r="E37" s="61">
        <f t="shared" si="10"/>
        <v>0</v>
      </c>
      <c r="F37" s="61"/>
      <c r="G37" s="61">
        <f>SUM(G28:G36)</f>
        <v>94</v>
      </c>
      <c r="H37" s="62"/>
      <c r="I37" s="14" t="s">
        <v>80</v>
      </c>
      <c r="J37" s="14"/>
      <c r="K37" s="14"/>
      <c r="L37" s="323">
        <f>SUM(L28:L36)</f>
        <v>125337</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119826</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3085671.9701899462</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4" t="s">
        <v>90</v>
      </c>
      <c r="X46" s="483" t="s">
        <v>93</v>
      </c>
      <c r="Y46" s="483"/>
      <c r="Z46" s="484" t="s">
        <v>92</v>
      </c>
      <c r="AA46" s="484"/>
      <c r="AB46" s="484"/>
      <c r="AC46" s="484"/>
      <c r="AD46" s="115"/>
    </row>
    <row r="47" spans="1:30" ht="18.75" customHeight="1" x14ac:dyDescent="0.3">
      <c r="B47" s="98" t="s">
        <v>94</v>
      </c>
      <c r="C47" s="116">
        <f>K10+K11+K16+K19+K22</f>
        <v>443.87330000000003</v>
      </c>
      <c r="D47" s="116"/>
      <c r="E47" s="116"/>
      <c r="F47" s="116"/>
      <c r="G47" s="117">
        <f>K7</f>
        <v>1.0289999999999999</v>
      </c>
      <c r="H47" s="117"/>
      <c r="I47" s="118">
        <v>1317.85</v>
      </c>
      <c r="J47" s="119" t="s">
        <v>95</v>
      </c>
      <c r="K47" s="120">
        <f>ROUND(C47*G47*I47,0)</f>
        <v>601922</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240.80259999999998</v>
      </c>
      <c r="D48" s="116"/>
      <c r="E48" s="116"/>
      <c r="F48" s="116"/>
      <c r="G48" s="117">
        <f>K7</f>
        <v>1.0289999999999999</v>
      </c>
      <c r="H48" s="117"/>
      <c r="I48" s="118">
        <v>898.92</v>
      </c>
      <c r="J48" s="119" t="s">
        <v>95</v>
      </c>
      <c r="K48" s="120">
        <f>ROUND(C48*G48*I48,0)</f>
        <v>222740</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684.67589999999996</v>
      </c>
      <c r="D50" s="138"/>
      <c r="E50" s="139"/>
      <c r="F50" s="139"/>
      <c r="G50" s="140" t="s">
        <v>97</v>
      </c>
      <c r="H50" s="140"/>
      <c r="I50" s="140"/>
      <c r="J50" s="140"/>
      <c r="K50" s="140"/>
      <c r="L50" s="323">
        <f>IF(B2=75,0,K49+K48+K47)</f>
        <v>824662</v>
      </c>
      <c r="N50" s="3"/>
      <c r="O50" s="1"/>
      <c r="V50" s="143"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684.67590000000007</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3.4090000000000001E-3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634</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3.4650000000000002E-3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3.4090000000000001E-3</v>
      </c>
      <c r="L59" s="323">
        <f>SUM(I59*K59)</f>
        <v>14439.034267000001</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23</v>
      </c>
      <c r="I67" s="120">
        <v>107785963</v>
      </c>
      <c r="J67" s="156" t="s">
        <v>109</v>
      </c>
      <c r="K67" s="157">
        <f>K54</f>
        <v>3.4090000000000001E-3</v>
      </c>
      <c r="L67" s="323">
        <f>SUM(I67*K67)</f>
        <v>367442.34786700003</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3.4650000000000002E-3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3.4090000000000001E-3</v>
      </c>
      <c r="L70" s="323">
        <f t="shared" si="11"/>
        <v>-14343.831124</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3.4090000000000001E-3</v>
      </c>
      <c r="L71" s="323">
        <f t="shared" si="11"/>
        <v>6416.1675340000002</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3.4650000000000002E-3</v>
      </c>
      <c r="L72" s="323">
        <f t="shared" si="11"/>
        <v>49277.144070000002</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24</v>
      </c>
      <c r="I74" s="18"/>
      <c r="J74" s="155"/>
      <c r="K74" s="18"/>
      <c r="L74" s="337"/>
      <c r="O74" s="1"/>
      <c r="V74" s="494" t="s">
        <v>127</v>
      </c>
      <c r="W74" s="494"/>
      <c r="X74" s="162" t="s">
        <v>128</v>
      </c>
      <c r="Y74" s="163"/>
      <c r="Z74" s="164">
        <f>+I75</f>
        <v>12</v>
      </c>
      <c r="AA74" s="165" t="s">
        <v>129</v>
      </c>
      <c r="AB74" s="166">
        <f>+K75</f>
        <v>365</v>
      </c>
      <c r="AC74" s="56">
        <f>ROUND(AB74*Z74,0)</f>
        <v>4380</v>
      </c>
      <c r="AD74" s="9"/>
    </row>
    <row r="75" spans="1:30" ht="19.5" customHeight="1" x14ac:dyDescent="0.3">
      <c r="A75" s="1" t="s">
        <v>130</v>
      </c>
      <c r="B75" s="167" t="s">
        <v>127</v>
      </c>
      <c r="C75" s="168" t="s">
        <v>128</v>
      </c>
      <c r="D75" s="167">
        <v>12</v>
      </c>
      <c r="E75" s="167">
        <v>0</v>
      </c>
      <c r="F75" s="167"/>
      <c r="G75" s="169">
        <f>IF(E75=0,D75,E75)</f>
        <v>12</v>
      </c>
      <c r="H75" s="170"/>
      <c r="I75" s="171">
        <f>AVERAGE(G75,D75)</f>
        <v>12</v>
      </c>
      <c r="J75" s="172" t="s">
        <v>129</v>
      </c>
      <c r="K75" s="173">
        <v>365</v>
      </c>
      <c r="L75" s="323">
        <f t="shared" ref="L75:L78" si="12">SUM(I75*K75)</f>
        <v>4380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c r="G76" s="169">
        <f>IF(E76=0,D76,E76)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3.4650000000000002E-3</v>
      </c>
      <c r="L77" s="323">
        <v>0</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3.4090000000000001E-3</v>
      </c>
      <c r="L78" s="323">
        <f t="shared" si="12"/>
        <v>0</v>
      </c>
      <c r="O78" s="1"/>
      <c r="V78" s="479" t="str">
        <f t="shared" ref="V78:V79"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f t="shared" si="13"/>
        <v>0</v>
      </c>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4380</v>
      </c>
      <c r="AD81" s="188"/>
    </row>
    <row r="82" spans="1:30" ht="22.5" customHeight="1" thickTop="1" thickBot="1" x14ac:dyDescent="0.35">
      <c r="B82" s="14" t="s">
        <v>139</v>
      </c>
      <c r="C82" s="14"/>
      <c r="D82" s="14"/>
      <c r="E82" s="14"/>
      <c r="F82" s="14"/>
      <c r="G82" s="14"/>
      <c r="H82" s="14"/>
      <c r="I82" s="14"/>
      <c r="J82" s="14"/>
      <c r="K82" s="14"/>
      <c r="L82" s="342">
        <f>SUM(L44:L81)</f>
        <v>4337944.8328039469</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'4021'!AC81</f>
        <v>4380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13" t="s">
        <v>147</v>
      </c>
      <c r="C86" s="14"/>
      <c r="D86" s="14"/>
      <c r="E86" s="14"/>
      <c r="F86" s="14"/>
      <c r="G86" s="14"/>
      <c r="H86" s="14"/>
      <c r="I86" s="14"/>
      <c r="J86" s="195" t="s">
        <v>148</v>
      </c>
      <c r="K86" s="196">
        <f>IF(K84=1,L84,L82)</f>
        <v>4337944.8328039469</v>
      </c>
      <c r="L86" s="323">
        <f>IF(G26=0,0,IF(G26&gt;250,-(((250/G26)*K86)*IF(M86="H",0.02,0.05)),IF(M86="H",-0.02*K86,-0.05*K86)))</f>
        <v>-85527.303485882236</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13" t="s">
        <v>150</v>
      </c>
      <c r="C87" s="14"/>
      <c r="D87" s="14"/>
      <c r="E87" s="14"/>
      <c r="F87" s="14"/>
      <c r="G87" s="14"/>
      <c r="H87" s="14"/>
      <c r="I87" s="14"/>
      <c r="J87" s="14"/>
      <c r="K87" s="197"/>
      <c r="L87" s="337">
        <f>L82+L86</f>
        <v>4252417.5293180645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c r="G89" s="14"/>
      <c r="H89" s="14"/>
      <c r="I89" s="14"/>
      <c r="J89" s="14"/>
      <c r="K89" s="197"/>
      <c r="L89" s="323">
        <v>-2396440.41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1855977.1193180643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371195.42386361287</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131369.93815431511</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382</v>
      </c>
      <c r="C109" s="208" t="s">
        <v>177</v>
      </c>
      <c r="V109" s="207"/>
    </row>
    <row r="110" spans="2:30" hidden="1" x14ac:dyDescent="0.3">
      <c r="B110" s="214"/>
      <c r="C110" s="208"/>
      <c r="V110" s="207"/>
    </row>
    <row r="111" spans="2:30" hidden="1" x14ac:dyDescent="0.3">
      <c r="B111" s="212" t="s">
        <v>383</v>
      </c>
      <c r="C111" s="208" t="s">
        <v>179</v>
      </c>
      <c r="V111" s="207"/>
    </row>
    <row r="112" spans="2:30" hidden="1" x14ac:dyDescent="0.3">
      <c r="B112" s="212" t="s">
        <v>383</v>
      </c>
      <c r="C112" s="208" t="s">
        <v>180</v>
      </c>
    </row>
    <row r="113" spans="2:3" hidden="1" x14ac:dyDescent="0.3">
      <c r="B113" s="212" t="s">
        <v>284</v>
      </c>
      <c r="C113" s="208" t="s">
        <v>182</v>
      </c>
    </row>
    <row r="114" spans="2:3" hidden="1" x14ac:dyDescent="0.3">
      <c r="B114" s="212" t="s">
        <v>384</v>
      </c>
      <c r="C114" s="208" t="s">
        <v>184</v>
      </c>
    </row>
    <row r="115" spans="2:3" hidden="1" x14ac:dyDescent="0.3">
      <c r="B115" s="212" t="s">
        <v>284</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2:3" hidden="1" x14ac:dyDescent="0.3">
      <c r="B129" s="212" t="s">
        <v>165</v>
      </c>
      <c r="C129" s="208" t="s">
        <v>206</v>
      </c>
    </row>
    <row r="130" spans="2:3" hidden="1" x14ac:dyDescent="0.3">
      <c r="B130" s="212" t="s">
        <v>207</v>
      </c>
      <c r="C130" s="208" t="s">
        <v>208</v>
      </c>
    </row>
    <row r="131" spans="2:3" hidden="1" x14ac:dyDescent="0.3">
      <c r="B131" s="212" t="s">
        <v>201</v>
      </c>
      <c r="C131" s="208" t="s">
        <v>209</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210</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c r="B154" s="13">
        <v>6</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'4037'!B2</f>
        <v>50</v>
      </c>
      <c r="W2" s="429" t="s">
        <v>4</v>
      </c>
      <c r="X2" s="430"/>
      <c r="Y2" s="431"/>
      <c r="Z2" s="431"/>
      <c r="AA2" s="431"/>
      <c r="AB2" s="431"/>
      <c r="AC2" s="431"/>
      <c r="AD2" s="9"/>
    </row>
    <row r="3" spans="1:30" ht="20.399999999999999" x14ac:dyDescent="0.35">
      <c r="B3" s="10" t="str">
        <f>"Revenue Estimate Worksheet for "&amp;B124</f>
        <v>Revenue Estimate Worksheet for Learning Path Academy</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'4037'!G7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8.44</v>
      </c>
      <c r="E10" s="46">
        <v>0</v>
      </c>
      <c r="F10" s="46">
        <v>0</v>
      </c>
      <c r="G10" s="47">
        <f>IF($B$154&lt;8,D10*2,D10+E10)</f>
        <v>16.88</v>
      </c>
      <c r="H10" s="48"/>
      <c r="I10" s="49">
        <v>1.1259999999999999</v>
      </c>
      <c r="J10" s="49"/>
      <c r="K10" s="50">
        <f>ROUND(G10*I10,4)</f>
        <v>19.006900000000002</v>
      </c>
      <c r="L10" s="323">
        <f>SUM(K10*$G$7)*($K$7)</f>
        <v>78853.761240176987</v>
      </c>
      <c r="N10" s="52">
        <v>5101</v>
      </c>
      <c r="O10" s="53">
        <v>101</v>
      </c>
      <c r="Q10" s="54"/>
      <c r="V10" s="440" t="s">
        <v>26</v>
      </c>
      <c r="W10" s="440"/>
      <c r="X10" s="441">
        <f>IF('4037'!K$84=1,'4037'!G10,0)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47.5</v>
      </c>
      <c r="E11" s="14">
        <v>0</v>
      </c>
      <c r="F11" s="14">
        <v>0</v>
      </c>
      <c r="G11" s="47">
        <f t="shared" ref="G11:G25" si="2">IF($B$154&lt;8,D11*2,D11+E11)</f>
        <v>95</v>
      </c>
      <c r="H11" s="48"/>
      <c r="I11" s="57">
        <f>I10</f>
        <v>1.1259999999999999</v>
      </c>
      <c r="J11" s="57"/>
      <c r="K11" s="50">
        <f t="shared" ref="K11:K25" si="3">ROUND(G11*I11,4)</f>
        <v>106.97</v>
      </c>
      <c r="L11" s="323">
        <f t="shared" ref="L11:L25" si="4">SUM(K11*$G$7)*($K$7)</f>
        <v>443785.51157009992</v>
      </c>
      <c r="M11" s="1" t="str">
        <f>IF(ROUND(G11,2)=ROUND(SUM(G28:G30),2)," ","CHECK 2. PK-3 Lines Below")</f>
        <v xml:space="preserve"> </v>
      </c>
      <c r="N11" s="52">
        <v>5101</v>
      </c>
      <c r="O11" s="58" t="s">
        <v>29</v>
      </c>
      <c r="Q11" s="54"/>
      <c r="V11" s="451" t="s">
        <v>28</v>
      </c>
      <c r="W11" s="451"/>
      <c r="X11" s="441">
        <f>IF('4037'!K$84=1,'4037'!G11,0)</f>
        <v>0</v>
      </c>
      <c r="Y11" s="441"/>
      <c r="Z11" s="452">
        <v>1</v>
      </c>
      <c r="AA11" s="452"/>
      <c r="AB11" s="55">
        <f t="shared" si="0"/>
        <v>0</v>
      </c>
      <c r="AC11" s="56">
        <f t="shared" si="1"/>
        <v>0</v>
      </c>
      <c r="AD11" s="9"/>
    </row>
    <row r="12" spans="1:30" x14ac:dyDescent="0.3">
      <c r="A12" s="1" t="s">
        <v>30</v>
      </c>
      <c r="B12" s="14" t="s">
        <v>31</v>
      </c>
      <c r="C12" s="14"/>
      <c r="D12" s="14">
        <v>4.62</v>
      </c>
      <c r="E12" s="14">
        <v>0</v>
      </c>
      <c r="F12" s="14">
        <v>0</v>
      </c>
      <c r="G12" s="47">
        <f t="shared" si="2"/>
        <v>9.24</v>
      </c>
      <c r="H12" s="48"/>
      <c r="I12" s="57">
        <v>1</v>
      </c>
      <c r="J12" s="57"/>
      <c r="K12" s="50">
        <f t="shared" si="3"/>
        <v>9.24</v>
      </c>
      <c r="L12" s="323">
        <f t="shared" si="4"/>
        <v>38333.907889199996</v>
      </c>
      <c r="N12" s="52">
        <v>5102</v>
      </c>
      <c r="O12" s="53">
        <v>102</v>
      </c>
      <c r="Q12" s="54"/>
      <c r="V12" s="451" t="s">
        <v>31</v>
      </c>
      <c r="W12" s="451"/>
      <c r="X12" s="441">
        <f>IF('4037'!K$84=1,'4037'!G12,0)</f>
        <v>0</v>
      </c>
      <c r="Y12" s="441"/>
      <c r="Z12" s="452">
        <v>1</v>
      </c>
      <c r="AA12" s="452"/>
      <c r="AB12" s="55">
        <f t="shared" si="0"/>
        <v>0</v>
      </c>
      <c r="AC12" s="56">
        <f t="shared" si="1"/>
        <v>0</v>
      </c>
      <c r="AD12" s="9"/>
    </row>
    <row r="13" spans="1:30" x14ac:dyDescent="0.3">
      <c r="A13" s="1" t="s">
        <v>32</v>
      </c>
      <c r="B13" s="14" t="s">
        <v>33</v>
      </c>
      <c r="C13" s="14"/>
      <c r="D13" s="14">
        <v>3</v>
      </c>
      <c r="E13" s="14">
        <v>0</v>
      </c>
      <c r="F13" s="14">
        <v>0</v>
      </c>
      <c r="G13" s="47">
        <f t="shared" si="2"/>
        <v>6</v>
      </c>
      <c r="H13" s="48"/>
      <c r="I13" s="57">
        <f>I12</f>
        <v>1</v>
      </c>
      <c r="J13" s="57"/>
      <c r="K13" s="50">
        <f t="shared" si="3"/>
        <v>6</v>
      </c>
      <c r="L13" s="323">
        <f t="shared" si="4"/>
        <v>24892.147979999998</v>
      </c>
      <c r="M13" s="1" t="str">
        <f>IF(ROUND(G13,2)=ROUND(SUM(G31:G33),2)," ","CHECK 2. 4-8 Lines Below")</f>
        <v xml:space="preserve"> </v>
      </c>
      <c r="N13" s="52">
        <v>5102</v>
      </c>
      <c r="O13" s="58" t="s">
        <v>34</v>
      </c>
      <c r="Q13" s="54"/>
      <c r="V13" s="451" t="s">
        <v>33</v>
      </c>
      <c r="W13" s="451"/>
      <c r="X13" s="441">
        <f>IF('4037'!K$84=1,'4037'!G13,0)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IF('4037'!K$84=1,'4037'!G14,0)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IF('4037'!K$84=1,'4037'!G15,0)</f>
        <v>0</v>
      </c>
      <c r="Y15" s="441"/>
      <c r="Z15" s="452">
        <v>1</v>
      </c>
      <c r="AA15" s="452"/>
      <c r="AB15" s="55">
        <f t="shared" si="0"/>
        <v>0</v>
      </c>
      <c r="AC15" s="59">
        <f t="shared" si="1"/>
        <v>0</v>
      </c>
      <c r="AD15" s="9"/>
    </row>
    <row r="16" spans="1:30" ht="16.2" x14ac:dyDescent="0.35">
      <c r="A16" s="1" t="s">
        <v>40</v>
      </c>
      <c r="B16" s="14" t="s">
        <v>41</v>
      </c>
      <c r="C16" s="14"/>
      <c r="D16" s="14">
        <v>0.5</v>
      </c>
      <c r="E16" s="14">
        <v>0</v>
      </c>
      <c r="F16" s="14">
        <v>0</v>
      </c>
      <c r="G16" s="47">
        <f t="shared" si="2"/>
        <v>1</v>
      </c>
      <c r="H16" s="48"/>
      <c r="I16" s="57">
        <v>3.548</v>
      </c>
      <c r="J16" s="57"/>
      <c r="K16" s="50">
        <f t="shared" si="3"/>
        <v>3.548</v>
      </c>
      <c r="L16" s="323">
        <f t="shared" si="4"/>
        <v>14719.556838839999</v>
      </c>
      <c r="N16" s="52">
        <v>5101</v>
      </c>
      <c r="O16" s="1">
        <v>254</v>
      </c>
      <c r="Q16" s="54"/>
      <c r="V16" s="451" t="s">
        <v>41</v>
      </c>
      <c r="W16" s="451"/>
      <c r="X16" s="441">
        <f>IF('4037'!K$84=1,'4037'!G16,0)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IF('4037'!K$84=1,'4037'!G17,0)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IF('4037'!K$84=1,'4037'!G18,0)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IF('4037'!K$84=1,'4037'!G19,0)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IF('4037'!K$84=1,'4037'!G20,0)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IF('4037'!K$84=1,'4037'!G21,0)</f>
        <v>0</v>
      </c>
      <c r="Y21" s="441"/>
      <c r="Z21" s="452">
        <v>1</v>
      </c>
      <c r="AA21" s="452"/>
      <c r="AB21" s="55">
        <f t="shared" si="0"/>
        <v>0</v>
      </c>
      <c r="AC21" s="56">
        <f t="shared" si="1"/>
        <v>0</v>
      </c>
      <c r="AD21" s="9"/>
    </row>
    <row r="22" spans="1:30" ht="16.2" x14ac:dyDescent="0.35">
      <c r="A22" s="1" t="s">
        <v>52</v>
      </c>
      <c r="B22" s="14" t="s">
        <v>53</v>
      </c>
      <c r="C22" s="14"/>
      <c r="D22" s="14">
        <v>10.06</v>
      </c>
      <c r="E22" s="14">
        <v>0</v>
      </c>
      <c r="F22" s="14">
        <v>0</v>
      </c>
      <c r="G22" s="47">
        <f t="shared" si="2"/>
        <v>20.12</v>
      </c>
      <c r="H22" s="48"/>
      <c r="I22" s="57">
        <v>1.147</v>
      </c>
      <c r="J22" s="57"/>
      <c r="K22" s="50">
        <f t="shared" si="3"/>
        <v>23.0776</v>
      </c>
      <c r="L22" s="323">
        <f t="shared" si="4"/>
        <v>95741.839037207988</v>
      </c>
      <c r="N22" s="52">
        <v>5101</v>
      </c>
      <c r="O22" s="53">
        <v>130</v>
      </c>
      <c r="Q22" s="54"/>
      <c r="V22" s="451" t="s">
        <v>53</v>
      </c>
      <c r="W22" s="451"/>
      <c r="X22" s="441">
        <f>IF('4037'!K$84=1,'4037'!G22,0)</f>
        <v>0</v>
      </c>
      <c r="Y22" s="441"/>
      <c r="Z22" s="452">
        <v>1</v>
      </c>
      <c r="AA22" s="452"/>
      <c r="AB22" s="55">
        <f t="shared" si="0"/>
        <v>0</v>
      </c>
      <c r="AC22" s="56">
        <f t="shared" si="1"/>
        <v>0</v>
      </c>
      <c r="AD22" s="9"/>
    </row>
    <row r="23" spans="1:30" ht="16.2" x14ac:dyDescent="0.35">
      <c r="A23" s="1" t="s">
        <v>54</v>
      </c>
      <c r="B23" s="14" t="s">
        <v>55</v>
      </c>
      <c r="C23" s="14"/>
      <c r="D23" s="14">
        <v>1.38</v>
      </c>
      <c r="E23" s="14">
        <v>0</v>
      </c>
      <c r="F23" s="14">
        <v>0</v>
      </c>
      <c r="G23" s="47">
        <f t="shared" si="2"/>
        <v>2.76</v>
      </c>
      <c r="H23" s="48"/>
      <c r="I23" s="57">
        <f>I22</f>
        <v>1.147</v>
      </c>
      <c r="J23" s="57"/>
      <c r="K23" s="50">
        <f t="shared" si="3"/>
        <v>3.1657000000000002</v>
      </c>
      <c r="L23" s="323">
        <f t="shared" si="4"/>
        <v>13133.512143381</v>
      </c>
      <c r="N23" s="52">
        <v>5102</v>
      </c>
      <c r="O23" s="53">
        <v>130</v>
      </c>
      <c r="Q23" s="54"/>
      <c r="V23" s="451" t="s">
        <v>55</v>
      </c>
      <c r="W23" s="451"/>
      <c r="X23" s="441">
        <f>IF('4037'!K$84=1,'4037'!G23,0)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IF('4037'!K$84=1,'4037'!G24,0)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IF('4037'!K$84=1,'4037'!G25,0)</f>
        <v>0</v>
      </c>
      <c r="Y25" s="441"/>
      <c r="Z25" s="452">
        <v>1</v>
      </c>
      <c r="AA25" s="452"/>
      <c r="AB25" s="55">
        <f t="shared" si="0"/>
        <v>0</v>
      </c>
      <c r="AC25" s="56">
        <f t="shared" si="1"/>
        <v>0</v>
      </c>
      <c r="AD25" s="9"/>
    </row>
    <row r="26" spans="1:30" ht="20.25" customHeight="1" thickBot="1" x14ac:dyDescent="0.35">
      <c r="B26" s="60" t="s">
        <v>60</v>
      </c>
      <c r="C26" s="60"/>
      <c r="D26" s="61">
        <f t="shared" ref="D26:E26" si="5">SUM(D10:D25)</f>
        <v>75.5</v>
      </c>
      <c r="E26" s="61">
        <f t="shared" si="5"/>
        <v>0</v>
      </c>
      <c r="F26" s="61"/>
      <c r="G26" s="61">
        <f>SUM(G10:G25)</f>
        <v>151</v>
      </c>
      <c r="H26" s="62"/>
      <c r="I26" s="62"/>
      <c r="J26" s="63"/>
      <c r="K26" s="64">
        <f>SUM(K10:K25)</f>
        <v>171.00819999999999</v>
      </c>
      <c r="L26" s="321">
        <f>SUM(L10:L25)</f>
        <v>709460.23669890594</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22</v>
      </c>
      <c r="E28" s="14">
        <v>0</v>
      </c>
      <c r="F28" s="75">
        <v>0</v>
      </c>
      <c r="G28" s="47">
        <f t="shared" ref="G28:G36" si="6">IF($B$154&lt;8,D28*2,D28+E28)</f>
        <v>44</v>
      </c>
      <c r="H28" s="76"/>
      <c r="I28" s="77" t="s">
        <v>68</v>
      </c>
      <c r="J28" s="52">
        <v>251</v>
      </c>
      <c r="K28" s="78">
        <v>1047</v>
      </c>
      <c r="L28" s="323">
        <f>SUM(G28*K28)</f>
        <v>46068</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17.5</v>
      </c>
      <c r="E29" s="14">
        <v>0</v>
      </c>
      <c r="F29" s="85">
        <v>0</v>
      </c>
      <c r="G29" s="47">
        <f t="shared" si="6"/>
        <v>35</v>
      </c>
      <c r="H29" s="76"/>
      <c r="I29" s="52" t="s">
        <v>68</v>
      </c>
      <c r="J29" s="52">
        <v>252</v>
      </c>
      <c r="K29" s="78">
        <v>3380</v>
      </c>
      <c r="L29" s="323">
        <f t="shared" ref="L29:L36" si="8">SUM(G29*K29)</f>
        <v>118300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8</v>
      </c>
      <c r="E30" s="14">
        <v>0</v>
      </c>
      <c r="F30" s="85">
        <v>0</v>
      </c>
      <c r="G30" s="47">
        <f t="shared" si="6"/>
        <v>16</v>
      </c>
      <c r="H30" s="76"/>
      <c r="I30" s="52" t="s">
        <v>68</v>
      </c>
      <c r="J30" s="52">
        <v>253</v>
      </c>
      <c r="K30" s="78">
        <v>6896</v>
      </c>
      <c r="L30" s="323">
        <f t="shared" si="8"/>
        <v>110336</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3</v>
      </c>
      <c r="E31" s="14">
        <v>0</v>
      </c>
      <c r="F31" s="85">
        <v>0</v>
      </c>
      <c r="G31" s="47">
        <f t="shared" si="6"/>
        <v>6</v>
      </c>
      <c r="H31" s="76"/>
      <c r="I31" s="86" t="s">
        <v>72</v>
      </c>
      <c r="J31" s="52">
        <v>251</v>
      </c>
      <c r="K31" s="78">
        <v>1173</v>
      </c>
      <c r="L31" s="323">
        <f t="shared" si="8"/>
        <v>7038</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50.5</v>
      </c>
      <c r="E37" s="61">
        <f t="shared" si="10"/>
        <v>0</v>
      </c>
      <c r="F37" s="61"/>
      <c r="G37" s="61">
        <f>SUM(G28:G36)</f>
        <v>101</v>
      </c>
      <c r="H37" s="62"/>
      <c r="I37" s="14" t="s">
        <v>80</v>
      </c>
      <c r="J37" s="14"/>
      <c r="K37" s="14"/>
      <c r="L37" s="323">
        <f>SUM(L28:L36)</f>
        <v>281742</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28539</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1019741.2366989059</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152.60249999999999</v>
      </c>
      <c r="D47" s="116"/>
      <c r="E47" s="116"/>
      <c r="F47" s="116"/>
      <c r="G47" s="117">
        <f>K7</f>
        <v>1.0289999999999999</v>
      </c>
      <c r="H47" s="117"/>
      <c r="I47" s="118">
        <v>1317.85</v>
      </c>
      <c r="J47" s="119" t="s">
        <v>95</v>
      </c>
      <c r="K47" s="120">
        <f>ROUND(C47*G47*I47,0)</f>
        <v>206939</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18.4057</v>
      </c>
      <c r="D48" s="116"/>
      <c r="E48" s="116"/>
      <c r="F48" s="116"/>
      <c r="G48" s="117">
        <f>K7</f>
        <v>1.0289999999999999</v>
      </c>
      <c r="H48" s="117"/>
      <c r="I48" s="118">
        <v>898.92</v>
      </c>
      <c r="J48" s="119" t="s">
        <v>95</v>
      </c>
      <c r="K48" s="120">
        <f>ROUND(C48*G48*I48,0)</f>
        <v>17025</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171.00819999999999</v>
      </c>
      <c r="D50" s="138"/>
      <c r="E50" s="139"/>
      <c r="F50" s="139"/>
      <c r="G50" s="140" t="s">
        <v>97</v>
      </c>
      <c r="H50" s="140"/>
      <c r="I50" s="140"/>
      <c r="J50" s="140"/>
      <c r="K50" s="140"/>
      <c r="L50" s="323">
        <f>IF(B2=75,0,K49+K48+K47)</f>
        <v>223964</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171.00819999999999</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8.52E-4</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151</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8.25E-4</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8.52E-4</v>
      </c>
      <c r="L59" s="323">
        <f>SUM(I59*K59)</f>
        <v>3608.6996760000002</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8.52E-4</v>
      </c>
      <c r="L67" s="323">
        <f>SUM(I67*K67)</f>
        <v>91833.640476</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8.25E-4</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8.52E-4</v>
      </c>
      <c r="L70" s="323">
        <f t="shared" si="11"/>
        <v>-3584.9058719999998</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8.52E-4</v>
      </c>
      <c r="L71" s="323">
        <f t="shared" si="11"/>
        <v>1603.5713519999999</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8.25E-4</v>
      </c>
      <c r="L72" s="323">
        <f t="shared" si="11"/>
        <v>11732.653350000001</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77</v>
      </c>
      <c r="AA74" s="165" t="s">
        <v>129</v>
      </c>
      <c r="AB74" s="166">
        <f>+K75</f>
        <v>365</v>
      </c>
      <c r="AC74" s="56">
        <f>ROUND(AB74*Z74,0)</f>
        <v>28105</v>
      </c>
      <c r="AD74" s="9"/>
    </row>
    <row r="75" spans="1:30" ht="19.5" customHeight="1" x14ac:dyDescent="0.3">
      <c r="A75" s="1" t="s">
        <v>130</v>
      </c>
      <c r="B75" s="167" t="s">
        <v>127</v>
      </c>
      <c r="C75" s="168" t="s">
        <v>128</v>
      </c>
      <c r="D75" s="167">
        <v>77</v>
      </c>
      <c r="E75" s="167">
        <v>0</v>
      </c>
      <c r="F75" s="167">
        <v>0</v>
      </c>
      <c r="G75" s="169">
        <f>IF($B$154&lt;8,D75,E75)</f>
        <v>77</v>
      </c>
      <c r="H75" s="170"/>
      <c r="I75" s="171">
        <f>AVERAGE(G75,D75)</f>
        <v>77</v>
      </c>
      <c r="J75" s="172" t="s">
        <v>129</v>
      </c>
      <c r="K75" s="173">
        <v>365</v>
      </c>
      <c r="L75" s="323">
        <f t="shared" ref="L75:L78" si="12">SUM(I75*K75)</f>
        <v>28105</v>
      </c>
      <c r="N75" s="1">
        <v>7802</v>
      </c>
      <c r="O75" s="1">
        <v>0</v>
      </c>
      <c r="V75" s="494" t="s">
        <v>127</v>
      </c>
      <c r="W75" s="494"/>
      <c r="X75" s="162" t="s">
        <v>131</v>
      </c>
      <c r="Y75" s="174"/>
      <c r="Z75" s="175">
        <f>+I76</f>
        <v>17</v>
      </c>
      <c r="AA75" s="165" t="s">
        <v>129</v>
      </c>
      <c r="AB75" s="176">
        <f>+K76</f>
        <v>1373</v>
      </c>
      <c r="AC75" s="56">
        <f>ROUND(AB75*Z75,0)</f>
        <v>23341</v>
      </c>
      <c r="AD75" s="9"/>
    </row>
    <row r="76" spans="1:30" ht="19.5" customHeight="1" x14ac:dyDescent="0.3">
      <c r="A76" s="1" t="s">
        <v>132</v>
      </c>
      <c r="B76" s="167" t="s">
        <v>127</v>
      </c>
      <c r="C76" s="168" t="s">
        <v>131</v>
      </c>
      <c r="D76" s="167">
        <v>17</v>
      </c>
      <c r="E76" s="167">
        <v>0</v>
      </c>
      <c r="F76" s="167">
        <v>0</v>
      </c>
      <c r="G76" s="169">
        <f>IF($B$154&lt;8,D76,E76)</f>
        <v>17</v>
      </c>
      <c r="H76" s="170"/>
      <c r="I76" s="171">
        <f>AVERAGE(G76,D76)</f>
        <v>17</v>
      </c>
      <c r="J76" s="172" t="s">
        <v>129</v>
      </c>
      <c r="K76" s="177">
        <v>1373</v>
      </c>
      <c r="L76" s="323">
        <f t="shared" si="12"/>
        <v>23341</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8.25E-4</v>
      </c>
      <c r="L77" s="323">
        <v>0</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8.52E-4</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51446</v>
      </c>
      <c r="AD81" s="188"/>
    </row>
    <row r="82" spans="1:30" ht="22.5" customHeight="1" thickTop="1" thickBot="1" x14ac:dyDescent="0.35">
      <c r="B82" s="14" t="s">
        <v>139</v>
      </c>
      <c r="C82" s="14"/>
      <c r="D82" s="14"/>
      <c r="E82" s="14"/>
      <c r="F82" s="14"/>
      <c r="G82" s="14"/>
      <c r="H82" s="14"/>
      <c r="I82" s="14"/>
      <c r="J82" s="14"/>
      <c r="K82" s="14"/>
      <c r="L82" s="342">
        <f>SUM(L44:L81)</f>
        <v>1400344.8956809063</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'4037'!AC81</f>
        <v>51446</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1400344.8956809063</v>
      </c>
      <c r="L86" s="323">
        <f>IF(G26=0,0,IF(G26&gt;250,-(((250/G26)*K86)*IF(M86="H",0.02,0.05)),IF(M86="H",-0.02*K86,-0.05*K86)))</f>
        <v>-70017.24478404531</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1330327.650896861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-730211.08</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600116.57089686103</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120023.3141793722</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375</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376</v>
      </c>
      <c r="C123" s="208" t="s">
        <v>198</v>
      </c>
    </row>
    <row r="124" spans="2:3" hidden="1" x14ac:dyDescent="0.3">
      <c r="B124" s="212" t="s">
        <v>377</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41808.603101851899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375</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376</v>
      </c>
      <c r="C164" s="222" t="s">
        <v>243</v>
      </c>
      <c r="D164" s="218"/>
    </row>
    <row r="165" spans="1:4" hidden="1" x14ac:dyDescent="0.3">
      <c r="A165" s="217" t="s">
        <v>244</v>
      </c>
      <c r="B165" s="221" t="s">
        <v>377</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41808.603101851899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 priority="2" stopIfTrue="1" operator="lessThan">
      <formula>0</formula>
    </cfRule>
  </conditionalFormatting>
  <conditionalFormatting sqref="A141:A172">
    <cfRule type="cellIs" dxfId="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7"/>
  <sheetViews>
    <sheetView topLeftCell="A2" zoomScale="80" zoomScaleNormal="80" workbookViewId="0">
      <selection activeCell="A2" sqref="A2"/>
    </sheetView>
  </sheetViews>
  <sheetFormatPr defaultRowHeight="14.4" x14ac:dyDescent="0.3"/>
  <cols>
    <col min="1" max="1" width="11.44140625" style="235" customWidth="1"/>
    <col min="2" max="2" width="40.5546875" style="235" bestFit="1" customWidth="1"/>
    <col min="3" max="3" width="17.44140625" style="235" customWidth="1"/>
    <col min="4" max="4" width="11.44140625" style="235" customWidth="1"/>
    <col min="5" max="5" width="14.33203125" style="235" customWidth="1"/>
    <col min="6" max="6" width="15.6640625" style="235" customWidth="1"/>
    <col min="7" max="7" width="12" style="235" customWidth="1"/>
    <col min="8" max="8" width="13.44140625" style="235" customWidth="1"/>
    <col min="9" max="11" width="8.6640625" style="235"/>
    <col min="12" max="12" width="8.6640625" style="322"/>
    <col min="13" max="256" width="8.6640625" style="235"/>
    <col min="257" max="257" width="11.44140625" style="235" customWidth="1"/>
    <col min="258" max="258" width="40.5546875" style="235" bestFit="1" customWidth="1"/>
    <col min="259" max="259" width="17.44140625" style="235" customWidth="1"/>
    <col min="260" max="260" width="11.44140625" style="235" customWidth="1"/>
    <col min="261" max="261" width="14.33203125" style="235" customWidth="1"/>
    <col min="262" max="262" width="15.6640625" style="235" customWidth="1"/>
    <col min="263" max="263" width="12" style="235" customWidth="1"/>
    <col min="264" max="264" width="13.44140625" style="235" customWidth="1"/>
    <col min="265" max="512" width="8.6640625" style="235"/>
    <col min="513" max="513" width="11.44140625" style="235" customWidth="1"/>
    <col min="514" max="514" width="40.5546875" style="235" bestFit="1" customWidth="1"/>
    <col min="515" max="515" width="17.44140625" style="235" customWidth="1"/>
    <col min="516" max="516" width="11.44140625" style="235" customWidth="1"/>
    <col min="517" max="517" width="14.33203125" style="235" customWidth="1"/>
    <col min="518" max="518" width="15.6640625" style="235" customWidth="1"/>
    <col min="519" max="519" width="12" style="235" customWidth="1"/>
    <col min="520" max="520" width="13.44140625" style="235" customWidth="1"/>
    <col min="521" max="768" width="8.6640625" style="235"/>
    <col min="769" max="769" width="11.44140625" style="235" customWidth="1"/>
    <col min="770" max="770" width="40.5546875" style="235" bestFit="1" customWidth="1"/>
    <col min="771" max="771" width="17.44140625" style="235" customWidth="1"/>
    <col min="772" max="772" width="11.44140625" style="235" customWidth="1"/>
    <col min="773" max="773" width="14.33203125" style="235" customWidth="1"/>
    <col min="774" max="774" width="15.6640625" style="235" customWidth="1"/>
    <col min="775" max="775" width="12" style="235" customWidth="1"/>
    <col min="776" max="776" width="13.44140625" style="235" customWidth="1"/>
    <col min="777" max="1024" width="8.6640625" style="235"/>
    <col min="1025" max="1025" width="11.44140625" style="235" customWidth="1"/>
    <col min="1026" max="1026" width="40.5546875" style="235" bestFit="1" customWidth="1"/>
    <col min="1027" max="1027" width="17.44140625" style="235" customWidth="1"/>
    <col min="1028" max="1028" width="11.44140625" style="235" customWidth="1"/>
    <col min="1029" max="1029" width="14.33203125" style="235" customWidth="1"/>
    <col min="1030" max="1030" width="15.6640625" style="235" customWidth="1"/>
    <col min="1031" max="1031" width="12" style="235" customWidth="1"/>
    <col min="1032" max="1032" width="13.44140625" style="235" customWidth="1"/>
    <col min="1033" max="1280" width="8.6640625" style="235"/>
    <col min="1281" max="1281" width="11.44140625" style="235" customWidth="1"/>
    <col min="1282" max="1282" width="40.5546875" style="235" bestFit="1" customWidth="1"/>
    <col min="1283" max="1283" width="17.44140625" style="235" customWidth="1"/>
    <col min="1284" max="1284" width="11.44140625" style="235" customWidth="1"/>
    <col min="1285" max="1285" width="14.33203125" style="235" customWidth="1"/>
    <col min="1286" max="1286" width="15.6640625" style="235" customWidth="1"/>
    <col min="1287" max="1287" width="12" style="235" customWidth="1"/>
    <col min="1288" max="1288" width="13.44140625" style="235" customWidth="1"/>
    <col min="1289" max="1536" width="8.6640625" style="235"/>
    <col min="1537" max="1537" width="11.44140625" style="235" customWidth="1"/>
    <col min="1538" max="1538" width="40.5546875" style="235" bestFit="1" customWidth="1"/>
    <col min="1539" max="1539" width="17.44140625" style="235" customWidth="1"/>
    <col min="1540" max="1540" width="11.44140625" style="235" customWidth="1"/>
    <col min="1541" max="1541" width="14.33203125" style="235" customWidth="1"/>
    <col min="1542" max="1542" width="15.6640625" style="235" customWidth="1"/>
    <col min="1543" max="1543" width="12" style="235" customWidth="1"/>
    <col min="1544" max="1544" width="13.44140625" style="235" customWidth="1"/>
    <col min="1545" max="1792" width="8.6640625" style="235"/>
    <col min="1793" max="1793" width="11.44140625" style="235" customWidth="1"/>
    <col min="1794" max="1794" width="40.5546875" style="235" bestFit="1" customWidth="1"/>
    <col min="1795" max="1795" width="17.44140625" style="235" customWidth="1"/>
    <col min="1796" max="1796" width="11.44140625" style="235" customWidth="1"/>
    <col min="1797" max="1797" width="14.33203125" style="235" customWidth="1"/>
    <col min="1798" max="1798" width="15.6640625" style="235" customWidth="1"/>
    <col min="1799" max="1799" width="12" style="235" customWidth="1"/>
    <col min="1800" max="1800" width="13.44140625" style="235" customWidth="1"/>
    <col min="1801" max="2048" width="8.6640625" style="235"/>
    <col min="2049" max="2049" width="11.44140625" style="235" customWidth="1"/>
    <col min="2050" max="2050" width="40.5546875" style="235" bestFit="1" customWidth="1"/>
    <col min="2051" max="2051" width="17.44140625" style="235" customWidth="1"/>
    <col min="2052" max="2052" width="11.44140625" style="235" customWidth="1"/>
    <col min="2053" max="2053" width="14.33203125" style="235" customWidth="1"/>
    <col min="2054" max="2054" width="15.6640625" style="235" customWidth="1"/>
    <col min="2055" max="2055" width="12" style="235" customWidth="1"/>
    <col min="2056" max="2056" width="13.44140625" style="235" customWidth="1"/>
    <col min="2057" max="2304" width="8.6640625" style="235"/>
    <col min="2305" max="2305" width="11.44140625" style="235" customWidth="1"/>
    <col min="2306" max="2306" width="40.5546875" style="235" bestFit="1" customWidth="1"/>
    <col min="2307" max="2307" width="17.44140625" style="235" customWidth="1"/>
    <col min="2308" max="2308" width="11.44140625" style="235" customWidth="1"/>
    <col min="2309" max="2309" width="14.33203125" style="235" customWidth="1"/>
    <col min="2310" max="2310" width="15.6640625" style="235" customWidth="1"/>
    <col min="2311" max="2311" width="12" style="235" customWidth="1"/>
    <col min="2312" max="2312" width="13.44140625" style="235" customWidth="1"/>
    <col min="2313" max="2560" width="8.6640625" style="235"/>
    <col min="2561" max="2561" width="11.44140625" style="235" customWidth="1"/>
    <col min="2562" max="2562" width="40.5546875" style="235" bestFit="1" customWidth="1"/>
    <col min="2563" max="2563" width="17.44140625" style="235" customWidth="1"/>
    <col min="2564" max="2564" width="11.44140625" style="235" customWidth="1"/>
    <col min="2565" max="2565" width="14.33203125" style="235" customWidth="1"/>
    <col min="2566" max="2566" width="15.6640625" style="235" customWidth="1"/>
    <col min="2567" max="2567" width="12" style="235" customWidth="1"/>
    <col min="2568" max="2568" width="13.44140625" style="235" customWidth="1"/>
    <col min="2569" max="2816" width="8.6640625" style="235"/>
    <col min="2817" max="2817" width="11.44140625" style="235" customWidth="1"/>
    <col min="2818" max="2818" width="40.5546875" style="235" bestFit="1" customWidth="1"/>
    <col min="2819" max="2819" width="17.44140625" style="235" customWidth="1"/>
    <col min="2820" max="2820" width="11.44140625" style="235" customWidth="1"/>
    <col min="2821" max="2821" width="14.33203125" style="235" customWidth="1"/>
    <col min="2822" max="2822" width="15.6640625" style="235" customWidth="1"/>
    <col min="2823" max="2823" width="12" style="235" customWidth="1"/>
    <col min="2824" max="2824" width="13.44140625" style="235" customWidth="1"/>
    <col min="2825" max="3072" width="8.6640625" style="235"/>
    <col min="3073" max="3073" width="11.44140625" style="235" customWidth="1"/>
    <col min="3074" max="3074" width="40.5546875" style="235" bestFit="1" customWidth="1"/>
    <col min="3075" max="3075" width="17.44140625" style="235" customWidth="1"/>
    <col min="3076" max="3076" width="11.44140625" style="235" customWidth="1"/>
    <col min="3077" max="3077" width="14.33203125" style="235" customWidth="1"/>
    <col min="3078" max="3078" width="15.6640625" style="235" customWidth="1"/>
    <col min="3079" max="3079" width="12" style="235" customWidth="1"/>
    <col min="3080" max="3080" width="13.44140625" style="235" customWidth="1"/>
    <col min="3081" max="3328" width="8.6640625" style="235"/>
    <col min="3329" max="3329" width="11.44140625" style="235" customWidth="1"/>
    <col min="3330" max="3330" width="40.5546875" style="235" bestFit="1" customWidth="1"/>
    <col min="3331" max="3331" width="17.44140625" style="235" customWidth="1"/>
    <col min="3332" max="3332" width="11.44140625" style="235" customWidth="1"/>
    <col min="3333" max="3333" width="14.33203125" style="235" customWidth="1"/>
    <col min="3334" max="3334" width="15.6640625" style="235" customWidth="1"/>
    <col min="3335" max="3335" width="12" style="235" customWidth="1"/>
    <col min="3336" max="3336" width="13.44140625" style="235" customWidth="1"/>
    <col min="3337" max="3584" width="8.6640625" style="235"/>
    <col min="3585" max="3585" width="11.44140625" style="235" customWidth="1"/>
    <col min="3586" max="3586" width="40.5546875" style="235" bestFit="1" customWidth="1"/>
    <col min="3587" max="3587" width="17.44140625" style="235" customWidth="1"/>
    <col min="3588" max="3588" width="11.44140625" style="235" customWidth="1"/>
    <col min="3589" max="3589" width="14.33203125" style="235" customWidth="1"/>
    <col min="3590" max="3590" width="15.6640625" style="235" customWidth="1"/>
    <col min="3591" max="3591" width="12" style="235" customWidth="1"/>
    <col min="3592" max="3592" width="13.44140625" style="235" customWidth="1"/>
    <col min="3593" max="3840" width="8.6640625" style="235"/>
    <col min="3841" max="3841" width="11.44140625" style="235" customWidth="1"/>
    <col min="3842" max="3842" width="40.5546875" style="235" bestFit="1" customWidth="1"/>
    <col min="3843" max="3843" width="17.44140625" style="235" customWidth="1"/>
    <col min="3844" max="3844" width="11.44140625" style="235" customWidth="1"/>
    <col min="3845" max="3845" width="14.33203125" style="235" customWidth="1"/>
    <col min="3846" max="3846" width="15.6640625" style="235" customWidth="1"/>
    <col min="3847" max="3847" width="12" style="235" customWidth="1"/>
    <col min="3848" max="3848" width="13.44140625" style="235" customWidth="1"/>
    <col min="3849" max="4096" width="8.6640625" style="235"/>
    <col min="4097" max="4097" width="11.44140625" style="235" customWidth="1"/>
    <col min="4098" max="4098" width="40.5546875" style="235" bestFit="1" customWidth="1"/>
    <col min="4099" max="4099" width="17.44140625" style="235" customWidth="1"/>
    <col min="4100" max="4100" width="11.44140625" style="235" customWidth="1"/>
    <col min="4101" max="4101" width="14.33203125" style="235" customWidth="1"/>
    <col min="4102" max="4102" width="15.6640625" style="235" customWidth="1"/>
    <col min="4103" max="4103" width="12" style="235" customWidth="1"/>
    <col min="4104" max="4104" width="13.44140625" style="235" customWidth="1"/>
    <col min="4105" max="4352" width="8.6640625" style="235"/>
    <col min="4353" max="4353" width="11.44140625" style="235" customWidth="1"/>
    <col min="4354" max="4354" width="40.5546875" style="235" bestFit="1" customWidth="1"/>
    <col min="4355" max="4355" width="17.44140625" style="235" customWidth="1"/>
    <col min="4356" max="4356" width="11.44140625" style="235" customWidth="1"/>
    <col min="4357" max="4357" width="14.33203125" style="235" customWidth="1"/>
    <col min="4358" max="4358" width="15.6640625" style="235" customWidth="1"/>
    <col min="4359" max="4359" width="12" style="235" customWidth="1"/>
    <col min="4360" max="4360" width="13.44140625" style="235" customWidth="1"/>
    <col min="4361" max="4608" width="8.6640625" style="235"/>
    <col min="4609" max="4609" width="11.44140625" style="235" customWidth="1"/>
    <col min="4610" max="4610" width="40.5546875" style="235" bestFit="1" customWidth="1"/>
    <col min="4611" max="4611" width="17.44140625" style="235" customWidth="1"/>
    <col min="4612" max="4612" width="11.44140625" style="235" customWidth="1"/>
    <col min="4613" max="4613" width="14.33203125" style="235" customWidth="1"/>
    <col min="4614" max="4614" width="15.6640625" style="235" customWidth="1"/>
    <col min="4615" max="4615" width="12" style="235" customWidth="1"/>
    <col min="4616" max="4616" width="13.44140625" style="235" customWidth="1"/>
    <col min="4617" max="4864" width="8.6640625" style="235"/>
    <col min="4865" max="4865" width="11.44140625" style="235" customWidth="1"/>
    <col min="4866" max="4866" width="40.5546875" style="235" bestFit="1" customWidth="1"/>
    <col min="4867" max="4867" width="17.44140625" style="235" customWidth="1"/>
    <col min="4868" max="4868" width="11.44140625" style="235" customWidth="1"/>
    <col min="4869" max="4869" width="14.33203125" style="235" customWidth="1"/>
    <col min="4870" max="4870" width="15.6640625" style="235" customWidth="1"/>
    <col min="4871" max="4871" width="12" style="235" customWidth="1"/>
    <col min="4872" max="4872" width="13.44140625" style="235" customWidth="1"/>
    <col min="4873" max="5120" width="8.6640625" style="235"/>
    <col min="5121" max="5121" width="11.44140625" style="235" customWidth="1"/>
    <col min="5122" max="5122" width="40.5546875" style="235" bestFit="1" customWidth="1"/>
    <col min="5123" max="5123" width="17.44140625" style="235" customWidth="1"/>
    <col min="5124" max="5124" width="11.44140625" style="235" customWidth="1"/>
    <col min="5125" max="5125" width="14.33203125" style="235" customWidth="1"/>
    <col min="5126" max="5126" width="15.6640625" style="235" customWidth="1"/>
    <col min="5127" max="5127" width="12" style="235" customWidth="1"/>
    <col min="5128" max="5128" width="13.44140625" style="235" customWidth="1"/>
    <col min="5129" max="5376" width="8.6640625" style="235"/>
    <col min="5377" max="5377" width="11.44140625" style="235" customWidth="1"/>
    <col min="5378" max="5378" width="40.5546875" style="235" bestFit="1" customWidth="1"/>
    <col min="5379" max="5379" width="17.44140625" style="235" customWidth="1"/>
    <col min="5380" max="5380" width="11.44140625" style="235" customWidth="1"/>
    <col min="5381" max="5381" width="14.33203125" style="235" customWidth="1"/>
    <col min="5382" max="5382" width="15.6640625" style="235" customWidth="1"/>
    <col min="5383" max="5383" width="12" style="235" customWidth="1"/>
    <col min="5384" max="5384" width="13.44140625" style="235" customWidth="1"/>
    <col min="5385" max="5632" width="8.6640625" style="235"/>
    <col min="5633" max="5633" width="11.44140625" style="235" customWidth="1"/>
    <col min="5634" max="5634" width="40.5546875" style="235" bestFit="1" customWidth="1"/>
    <col min="5635" max="5635" width="17.44140625" style="235" customWidth="1"/>
    <col min="5636" max="5636" width="11.44140625" style="235" customWidth="1"/>
    <col min="5637" max="5637" width="14.33203125" style="235" customWidth="1"/>
    <col min="5638" max="5638" width="15.6640625" style="235" customWidth="1"/>
    <col min="5639" max="5639" width="12" style="235" customWidth="1"/>
    <col min="5640" max="5640" width="13.44140625" style="235" customWidth="1"/>
    <col min="5641" max="5888" width="8.6640625" style="235"/>
    <col min="5889" max="5889" width="11.44140625" style="235" customWidth="1"/>
    <col min="5890" max="5890" width="40.5546875" style="235" bestFit="1" customWidth="1"/>
    <col min="5891" max="5891" width="17.44140625" style="235" customWidth="1"/>
    <col min="5892" max="5892" width="11.44140625" style="235" customWidth="1"/>
    <col min="5893" max="5893" width="14.33203125" style="235" customWidth="1"/>
    <col min="5894" max="5894" width="15.6640625" style="235" customWidth="1"/>
    <col min="5895" max="5895" width="12" style="235" customWidth="1"/>
    <col min="5896" max="5896" width="13.44140625" style="235" customWidth="1"/>
    <col min="5897" max="6144" width="8.6640625" style="235"/>
    <col min="6145" max="6145" width="11.44140625" style="235" customWidth="1"/>
    <col min="6146" max="6146" width="40.5546875" style="235" bestFit="1" customWidth="1"/>
    <col min="6147" max="6147" width="17.44140625" style="235" customWidth="1"/>
    <col min="6148" max="6148" width="11.44140625" style="235" customWidth="1"/>
    <col min="6149" max="6149" width="14.33203125" style="235" customWidth="1"/>
    <col min="6150" max="6150" width="15.6640625" style="235" customWidth="1"/>
    <col min="6151" max="6151" width="12" style="235" customWidth="1"/>
    <col min="6152" max="6152" width="13.44140625" style="235" customWidth="1"/>
    <col min="6153" max="6400" width="8.6640625" style="235"/>
    <col min="6401" max="6401" width="11.44140625" style="235" customWidth="1"/>
    <col min="6402" max="6402" width="40.5546875" style="235" bestFit="1" customWidth="1"/>
    <col min="6403" max="6403" width="17.44140625" style="235" customWidth="1"/>
    <col min="6404" max="6404" width="11.44140625" style="235" customWidth="1"/>
    <col min="6405" max="6405" width="14.33203125" style="235" customWidth="1"/>
    <col min="6406" max="6406" width="15.6640625" style="235" customWidth="1"/>
    <col min="6407" max="6407" width="12" style="235" customWidth="1"/>
    <col min="6408" max="6408" width="13.44140625" style="235" customWidth="1"/>
    <col min="6409" max="6656" width="8.6640625" style="235"/>
    <col min="6657" max="6657" width="11.44140625" style="235" customWidth="1"/>
    <col min="6658" max="6658" width="40.5546875" style="235" bestFit="1" customWidth="1"/>
    <col min="6659" max="6659" width="17.44140625" style="235" customWidth="1"/>
    <col min="6660" max="6660" width="11.44140625" style="235" customWidth="1"/>
    <col min="6661" max="6661" width="14.33203125" style="235" customWidth="1"/>
    <col min="6662" max="6662" width="15.6640625" style="235" customWidth="1"/>
    <col min="6663" max="6663" width="12" style="235" customWidth="1"/>
    <col min="6664" max="6664" width="13.44140625" style="235" customWidth="1"/>
    <col min="6665" max="6912" width="8.6640625" style="235"/>
    <col min="6913" max="6913" width="11.44140625" style="235" customWidth="1"/>
    <col min="6914" max="6914" width="40.5546875" style="235" bestFit="1" customWidth="1"/>
    <col min="6915" max="6915" width="17.44140625" style="235" customWidth="1"/>
    <col min="6916" max="6916" width="11.44140625" style="235" customWidth="1"/>
    <col min="6917" max="6917" width="14.33203125" style="235" customWidth="1"/>
    <col min="6918" max="6918" width="15.6640625" style="235" customWidth="1"/>
    <col min="6919" max="6919" width="12" style="235" customWidth="1"/>
    <col min="6920" max="6920" width="13.44140625" style="235" customWidth="1"/>
    <col min="6921" max="7168" width="8.6640625" style="235"/>
    <col min="7169" max="7169" width="11.44140625" style="235" customWidth="1"/>
    <col min="7170" max="7170" width="40.5546875" style="235" bestFit="1" customWidth="1"/>
    <col min="7171" max="7171" width="17.44140625" style="235" customWidth="1"/>
    <col min="7172" max="7172" width="11.44140625" style="235" customWidth="1"/>
    <col min="7173" max="7173" width="14.33203125" style="235" customWidth="1"/>
    <col min="7174" max="7174" width="15.6640625" style="235" customWidth="1"/>
    <col min="7175" max="7175" width="12" style="235" customWidth="1"/>
    <col min="7176" max="7176" width="13.44140625" style="235" customWidth="1"/>
    <col min="7177" max="7424" width="8.6640625" style="235"/>
    <col min="7425" max="7425" width="11.44140625" style="235" customWidth="1"/>
    <col min="7426" max="7426" width="40.5546875" style="235" bestFit="1" customWidth="1"/>
    <col min="7427" max="7427" width="17.44140625" style="235" customWidth="1"/>
    <col min="7428" max="7428" width="11.44140625" style="235" customWidth="1"/>
    <col min="7429" max="7429" width="14.33203125" style="235" customWidth="1"/>
    <col min="7430" max="7430" width="15.6640625" style="235" customWidth="1"/>
    <col min="7431" max="7431" width="12" style="235" customWidth="1"/>
    <col min="7432" max="7432" width="13.44140625" style="235" customWidth="1"/>
    <col min="7433" max="7680" width="8.6640625" style="235"/>
    <col min="7681" max="7681" width="11.44140625" style="235" customWidth="1"/>
    <col min="7682" max="7682" width="40.5546875" style="235" bestFit="1" customWidth="1"/>
    <col min="7683" max="7683" width="17.44140625" style="235" customWidth="1"/>
    <col min="7684" max="7684" width="11.44140625" style="235" customWidth="1"/>
    <col min="7685" max="7685" width="14.33203125" style="235" customWidth="1"/>
    <col min="7686" max="7686" width="15.6640625" style="235" customWidth="1"/>
    <col min="7687" max="7687" width="12" style="235" customWidth="1"/>
    <col min="7688" max="7688" width="13.44140625" style="235" customWidth="1"/>
    <col min="7689" max="7936" width="8.6640625" style="235"/>
    <col min="7937" max="7937" width="11.44140625" style="235" customWidth="1"/>
    <col min="7938" max="7938" width="40.5546875" style="235" bestFit="1" customWidth="1"/>
    <col min="7939" max="7939" width="17.44140625" style="235" customWidth="1"/>
    <col min="7940" max="7940" width="11.44140625" style="235" customWidth="1"/>
    <col min="7941" max="7941" width="14.33203125" style="235" customWidth="1"/>
    <col min="7942" max="7942" width="15.6640625" style="235" customWidth="1"/>
    <col min="7943" max="7943" width="12" style="235" customWidth="1"/>
    <col min="7944" max="7944" width="13.44140625" style="235" customWidth="1"/>
    <col min="7945" max="8192" width="8.6640625" style="235"/>
    <col min="8193" max="8193" width="11.44140625" style="235" customWidth="1"/>
    <col min="8194" max="8194" width="40.5546875" style="235" bestFit="1" customWidth="1"/>
    <col min="8195" max="8195" width="17.44140625" style="235" customWidth="1"/>
    <col min="8196" max="8196" width="11.44140625" style="235" customWidth="1"/>
    <col min="8197" max="8197" width="14.33203125" style="235" customWidth="1"/>
    <col min="8198" max="8198" width="15.6640625" style="235" customWidth="1"/>
    <col min="8199" max="8199" width="12" style="235" customWidth="1"/>
    <col min="8200" max="8200" width="13.44140625" style="235" customWidth="1"/>
    <col min="8201" max="8448" width="8.6640625" style="235"/>
    <col min="8449" max="8449" width="11.44140625" style="235" customWidth="1"/>
    <col min="8450" max="8450" width="40.5546875" style="235" bestFit="1" customWidth="1"/>
    <col min="8451" max="8451" width="17.44140625" style="235" customWidth="1"/>
    <col min="8452" max="8452" width="11.44140625" style="235" customWidth="1"/>
    <col min="8453" max="8453" width="14.33203125" style="235" customWidth="1"/>
    <col min="8454" max="8454" width="15.6640625" style="235" customWidth="1"/>
    <col min="8455" max="8455" width="12" style="235" customWidth="1"/>
    <col min="8456" max="8456" width="13.44140625" style="235" customWidth="1"/>
    <col min="8457" max="8704" width="8.6640625" style="235"/>
    <col min="8705" max="8705" width="11.44140625" style="235" customWidth="1"/>
    <col min="8706" max="8706" width="40.5546875" style="235" bestFit="1" customWidth="1"/>
    <col min="8707" max="8707" width="17.44140625" style="235" customWidth="1"/>
    <col min="8708" max="8708" width="11.44140625" style="235" customWidth="1"/>
    <col min="8709" max="8709" width="14.33203125" style="235" customWidth="1"/>
    <col min="8710" max="8710" width="15.6640625" style="235" customWidth="1"/>
    <col min="8711" max="8711" width="12" style="235" customWidth="1"/>
    <col min="8712" max="8712" width="13.44140625" style="235" customWidth="1"/>
    <col min="8713" max="8960" width="8.6640625" style="235"/>
    <col min="8961" max="8961" width="11.44140625" style="235" customWidth="1"/>
    <col min="8962" max="8962" width="40.5546875" style="235" bestFit="1" customWidth="1"/>
    <col min="8963" max="8963" width="17.44140625" style="235" customWidth="1"/>
    <col min="8964" max="8964" width="11.44140625" style="235" customWidth="1"/>
    <col min="8965" max="8965" width="14.33203125" style="235" customWidth="1"/>
    <col min="8966" max="8966" width="15.6640625" style="235" customWidth="1"/>
    <col min="8967" max="8967" width="12" style="235" customWidth="1"/>
    <col min="8968" max="8968" width="13.44140625" style="235" customWidth="1"/>
    <col min="8969" max="9216" width="8.6640625" style="235"/>
    <col min="9217" max="9217" width="11.44140625" style="235" customWidth="1"/>
    <col min="9218" max="9218" width="40.5546875" style="235" bestFit="1" customWidth="1"/>
    <col min="9219" max="9219" width="17.44140625" style="235" customWidth="1"/>
    <col min="9220" max="9220" width="11.44140625" style="235" customWidth="1"/>
    <col min="9221" max="9221" width="14.33203125" style="235" customWidth="1"/>
    <col min="9222" max="9222" width="15.6640625" style="235" customWidth="1"/>
    <col min="9223" max="9223" width="12" style="235" customWidth="1"/>
    <col min="9224" max="9224" width="13.44140625" style="235" customWidth="1"/>
    <col min="9225" max="9472" width="8.6640625" style="235"/>
    <col min="9473" max="9473" width="11.44140625" style="235" customWidth="1"/>
    <col min="9474" max="9474" width="40.5546875" style="235" bestFit="1" customWidth="1"/>
    <col min="9475" max="9475" width="17.44140625" style="235" customWidth="1"/>
    <col min="9476" max="9476" width="11.44140625" style="235" customWidth="1"/>
    <col min="9477" max="9477" width="14.33203125" style="235" customWidth="1"/>
    <col min="9478" max="9478" width="15.6640625" style="235" customWidth="1"/>
    <col min="9479" max="9479" width="12" style="235" customWidth="1"/>
    <col min="9480" max="9480" width="13.44140625" style="235" customWidth="1"/>
    <col min="9481" max="9728" width="8.6640625" style="235"/>
    <col min="9729" max="9729" width="11.44140625" style="235" customWidth="1"/>
    <col min="9730" max="9730" width="40.5546875" style="235" bestFit="1" customWidth="1"/>
    <col min="9731" max="9731" width="17.44140625" style="235" customWidth="1"/>
    <col min="9732" max="9732" width="11.44140625" style="235" customWidth="1"/>
    <col min="9733" max="9733" width="14.33203125" style="235" customWidth="1"/>
    <col min="9734" max="9734" width="15.6640625" style="235" customWidth="1"/>
    <col min="9735" max="9735" width="12" style="235" customWidth="1"/>
    <col min="9736" max="9736" width="13.44140625" style="235" customWidth="1"/>
    <col min="9737" max="9984" width="8.6640625" style="235"/>
    <col min="9985" max="9985" width="11.44140625" style="235" customWidth="1"/>
    <col min="9986" max="9986" width="40.5546875" style="235" bestFit="1" customWidth="1"/>
    <col min="9987" max="9987" width="17.44140625" style="235" customWidth="1"/>
    <col min="9988" max="9988" width="11.44140625" style="235" customWidth="1"/>
    <col min="9989" max="9989" width="14.33203125" style="235" customWidth="1"/>
    <col min="9990" max="9990" width="15.6640625" style="235" customWidth="1"/>
    <col min="9991" max="9991" width="12" style="235" customWidth="1"/>
    <col min="9992" max="9992" width="13.44140625" style="235" customWidth="1"/>
    <col min="9993" max="10240" width="8.6640625" style="235"/>
    <col min="10241" max="10241" width="11.44140625" style="235" customWidth="1"/>
    <col min="10242" max="10242" width="40.5546875" style="235" bestFit="1" customWidth="1"/>
    <col min="10243" max="10243" width="17.44140625" style="235" customWidth="1"/>
    <col min="10244" max="10244" width="11.44140625" style="235" customWidth="1"/>
    <col min="10245" max="10245" width="14.33203125" style="235" customWidth="1"/>
    <col min="10246" max="10246" width="15.6640625" style="235" customWidth="1"/>
    <col min="10247" max="10247" width="12" style="235" customWidth="1"/>
    <col min="10248" max="10248" width="13.44140625" style="235" customWidth="1"/>
    <col min="10249" max="10496" width="8.6640625" style="235"/>
    <col min="10497" max="10497" width="11.44140625" style="235" customWidth="1"/>
    <col min="10498" max="10498" width="40.5546875" style="235" bestFit="1" customWidth="1"/>
    <col min="10499" max="10499" width="17.44140625" style="235" customWidth="1"/>
    <col min="10500" max="10500" width="11.44140625" style="235" customWidth="1"/>
    <col min="10501" max="10501" width="14.33203125" style="235" customWidth="1"/>
    <col min="10502" max="10502" width="15.6640625" style="235" customWidth="1"/>
    <col min="10503" max="10503" width="12" style="235" customWidth="1"/>
    <col min="10504" max="10504" width="13.44140625" style="235" customWidth="1"/>
    <col min="10505" max="10752" width="8.6640625" style="235"/>
    <col min="10753" max="10753" width="11.44140625" style="235" customWidth="1"/>
    <col min="10754" max="10754" width="40.5546875" style="235" bestFit="1" customWidth="1"/>
    <col min="10755" max="10755" width="17.44140625" style="235" customWidth="1"/>
    <col min="10756" max="10756" width="11.44140625" style="235" customWidth="1"/>
    <col min="10757" max="10757" width="14.33203125" style="235" customWidth="1"/>
    <col min="10758" max="10758" width="15.6640625" style="235" customWidth="1"/>
    <col min="10759" max="10759" width="12" style="235" customWidth="1"/>
    <col min="10760" max="10760" width="13.44140625" style="235" customWidth="1"/>
    <col min="10761" max="11008" width="8.6640625" style="235"/>
    <col min="11009" max="11009" width="11.44140625" style="235" customWidth="1"/>
    <col min="11010" max="11010" width="40.5546875" style="235" bestFit="1" customWidth="1"/>
    <col min="11011" max="11011" width="17.44140625" style="235" customWidth="1"/>
    <col min="11012" max="11012" width="11.44140625" style="235" customWidth="1"/>
    <col min="11013" max="11013" width="14.33203125" style="235" customWidth="1"/>
    <col min="11014" max="11014" width="15.6640625" style="235" customWidth="1"/>
    <col min="11015" max="11015" width="12" style="235" customWidth="1"/>
    <col min="11016" max="11016" width="13.44140625" style="235" customWidth="1"/>
    <col min="11017" max="11264" width="8.6640625" style="235"/>
    <col min="11265" max="11265" width="11.44140625" style="235" customWidth="1"/>
    <col min="11266" max="11266" width="40.5546875" style="235" bestFit="1" customWidth="1"/>
    <col min="11267" max="11267" width="17.44140625" style="235" customWidth="1"/>
    <col min="11268" max="11268" width="11.44140625" style="235" customWidth="1"/>
    <col min="11269" max="11269" width="14.33203125" style="235" customWidth="1"/>
    <col min="11270" max="11270" width="15.6640625" style="235" customWidth="1"/>
    <col min="11271" max="11271" width="12" style="235" customWidth="1"/>
    <col min="11272" max="11272" width="13.44140625" style="235" customWidth="1"/>
    <col min="11273" max="11520" width="8.6640625" style="235"/>
    <col min="11521" max="11521" width="11.44140625" style="235" customWidth="1"/>
    <col min="11522" max="11522" width="40.5546875" style="235" bestFit="1" customWidth="1"/>
    <col min="11523" max="11523" width="17.44140625" style="235" customWidth="1"/>
    <col min="11524" max="11524" width="11.44140625" style="235" customWidth="1"/>
    <col min="11525" max="11525" width="14.33203125" style="235" customWidth="1"/>
    <col min="11526" max="11526" width="15.6640625" style="235" customWidth="1"/>
    <col min="11527" max="11527" width="12" style="235" customWidth="1"/>
    <col min="11528" max="11528" width="13.44140625" style="235" customWidth="1"/>
    <col min="11529" max="11776" width="8.6640625" style="235"/>
    <col min="11777" max="11777" width="11.44140625" style="235" customWidth="1"/>
    <col min="11778" max="11778" width="40.5546875" style="235" bestFit="1" customWidth="1"/>
    <col min="11779" max="11779" width="17.44140625" style="235" customWidth="1"/>
    <col min="11780" max="11780" width="11.44140625" style="235" customWidth="1"/>
    <col min="11781" max="11781" width="14.33203125" style="235" customWidth="1"/>
    <col min="11782" max="11782" width="15.6640625" style="235" customWidth="1"/>
    <col min="11783" max="11783" width="12" style="235" customWidth="1"/>
    <col min="11784" max="11784" width="13.44140625" style="235" customWidth="1"/>
    <col min="11785" max="12032" width="8.6640625" style="235"/>
    <col min="12033" max="12033" width="11.44140625" style="235" customWidth="1"/>
    <col min="12034" max="12034" width="40.5546875" style="235" bestFit="1" customWidth="1"/>
    <col min="12035" max="12035" width="17.44140625" style="235" customWidth="1"/>
    <col min="12036" max="12036" width="11.44140625" style="235" customWidth="1"/>
    <col min="12037" max="12037" width="14.33203125" style="235" customWidth="1"/>
    <col min="12038" max="12038" width="15.6640625" style="235" customWidth="1"/>
    <col min="12039" max="12039" width="12" style="235" customWidth="1"/>
    <col min="12040" max="12040" width="13.44140625" style="235" customWidth="1"/>
    <col min="12041" max="12288" width="8.6640625" style="235"/>
    <col min="12289" max="12289" width="11.44140625" style="235" customWidth="1"/>
    <col min="12290" max="12290" width="40.5546875" style="235" bestFit="1" customWidth="1"/>
    <col min="12291" max="12291" width="17.44140625" style="235" customWidth="1"/>
    <col min="12292" max="12292" width="11.44140625" style="235" customWidth="1"/>
    <col min="12293" max="12293" width="14.33203125" style="235" customWidth="1"/>
    <col min="12294" max="12294" width="15.6640625" style="235" customWidth="1"/>
    <col min="12295" max="12295" width="12" style="235" customWidth="1"/>
    <col min="12296" max="12296" width="13.44140625" style="235" customWidth="1"/>
    <col min="12297" max="12544" width="8.6640625" style="235"/>
    <col min="12545" max="12545" width="11.44140625" style="235" customWidth="1"/>
    <col min="12546" max="12546" width="40.5546875" style="235" bestFit="1" customWidth="1"/>
    <col min="12547" max="12547" width="17.44140625" style="235" customWidth="1"/>
    <col min="12548" max="12548" width="11.44140625" style="235" customWidth="1"/>
    <col min="12549" max="12549" width="14.33203125" style="235" customWidth="1"/>
    <col min="12550" max="12550" width="15.6640625" style="235" customWidth="1"/>
    <col min="12551" max="12551" width="12" style="235" customWidth="1"/>
    <col min="12552" max="12552" width="13.44140625" style="235" customWidth="1"/>
    <col min="12553" max="12800" width="8.6640625" style="235"/>
    <col min="12801" max="12801" width="11.44140625" style="235" customWidth="1"/>
    <col min="12802" max="12802" width="40.5546875" style="235" bestFit="1" customWidth="1"/>
    <col min="12803" max="12803" width="17.44140625" style="235" customWidth="1"/>
    <col min="12804" max="12804" width="11.44140625" style="235" customWidth="1"/>
    <col min="12805" max="12805" width="14.33203125" style="235" customWidth="1"/>
    <col min="12806" max="12806" width="15.6640625" style="235" customWidth="1"/>
    <col min="12807" max="12807" width="12" style="235" customWidth="1"/>
    <col min="12808" max="12808" width="13.44140625" style="235" customWidth="1"/>
    <col min="12809" max="13056" width="8.6640625" style="235"/>
    <col min="13057" max="13057" width="11.44140625" style="235" customWidth="1"/>
    <col min="13058" max="13058" width="40.5546875" style="235" bestFit="1" customWidth="1"/>
    <col min="13059" max="13059" width="17.44140625" style="235" customWidth="1"/>
    <col min="13060" max="13060" width="11.44140625" style="235" customWidth="1"/>
    <col min="13061" max="13061" width="14.33203125" style="235" customWidth="1"/>
    <col min="13062" max="13062" width="15.6640625" style="235" customWidth="1"/>
    <col min="13063" max="13063" width="12" style="235" customWidth="1"/>
    <col min="13064" max="13064" width="13.44140625" style="235" customWidth="1"/>
    <col min="13065" max="13312" width="8.6640625" style="235"/>
    <col min="13313" max="13313" width="11.44140625" style="235" customWidth="1"/>
    <col min="13314" max="13314" width="40.5546875" style="235" bestFit="1" customWidth="1"/>
    <col min="13315" max="13315" width="17.44140625" style="235" customWidth="1"/>
    <col min="13316" max="13316" width="11.44140625" style="235" customWidth="1"/>
    <col min="13317" max="13317" width="14.33203125" style="235" customWidth="1"/>
    <col min="13318" max="13318" width="15.6640625" style="235" customWidth="1"/>
    <col min="13319" max="13319" width="12" style="235" customWidth="1"/>
    <col min="13320" max="13320" width="13.44140625" style="235" customWidth="1"/>
    <col min="13321" max="13568" width="8.6640625" style="235"/>
    <col min="13569" max="13569" width="11.44140625" style="235" customWidth="1"/>
    <col min="13570" max="13570" width="40.5546875" style="235" bestFit="1" customWidth="1"/>
    <col min="13571" max="13571" width="17.44140625" style="235" customWidth="1"/>
    <col min="13572" max="13572" width="11.44140625" style="235" customWidth="1"/>
    <col min="13573" max="13573" width="14.33203125" style="235" customWidth="1"/>
    <col min="13574" max="13574" width="15.6640625" style="235" customWidth="1"/>
    <col min="13575" max="13575" width="12" style="235" customWidth="1"/>
    <col min="13576" max="13576" width="13.44140625" style="235" customWidth="1"/>
    <col min="13577" max="13824" width="8.6640625" style="235"/>
    <col min="13825" max="13825" width="11.44140625" style="235" customWidth="1"/>
    <col min="13826" max="13826" width="40.5546875" style="235" bestFit="1" customWidth="1"/>
    <col min="13827" max="13827" width="17.44140625" style="235" customWidth="1"/>
    <col min="13828" max="13828" width="11.44140625" style="235" customWidth="1"/>
    <col min="13829" max="13829" width="14.33203125" style="235" customWidth="1"/>
    <col min="13830" max="13830" width="15.6640625" style="235" customWidth="1"/>
    <col min="13831" max="13831" width="12" style="235" customWidth="1"/>
    <col min="13832" max="13832" width="13.44140625" style="235" customWidth="1"/>
    <col min="13833" max="14080" width="8.6640625" style="235"/>
    <col min="14081" max="14081" width="11.44140625" style="235" customWidth="1"/>
    <col min="14082" max="14082" width="40.5546875" style="235" bestFit="1" customWidth="1"/>
    <col min="14083" max="14083" width="17.44140625" style="235" customWidth="1"/>
    <col min="14084" max="14084" width="11.44140625" style="235" customWidth="1"/>
    <col min="14085" max="14085" width="14.33203125" style="235" customWidth="1"/>
    <col min="14086" max="14086" width="15.6640625" style="235" customWidth="1"/>
    <col min="14087" max="14087" width="12" style="235" customWidth="1"/>
    <col min="14088" max="14088" width="13.44140625" style="235" customWidth="1"/>
    <col min="14089" max="14336" width="8.6640625" style="235"/>
    <col min="14337" max="14337" width="11.44140625" style="235" customWidth="1"/>
    <col min="14338" max="14338" width="40.5546875" style="235" bestFit="1" customWidth="1"/>
    <col min="14339" max="14339" width="17.44140625" style="235" customWidth="1"/>
    <col min="14340" max="14340" width="11.44140625" style="235" customWidth="1"/>
    <col min="14341" max="14341" width="14.33203125" style="235" customWidth="1"/>
    <col min="14342" max="14342" width="15.6640625" style="235" customWidth="1"/>
    <col min="14343" max="14343" width="12" style="235" customWidth="1"/>
    <col min="14344" max="14344" width="13.44140625" style="235" customWidth="1"/>
    <col min="14345" max="14592" width="8.6640625" style="235"/>
    <col min="14593" max="14593" width="11.44140625" style="235" customWidth="1"/>
    <col min="14594" max="14594" width="40.5546875" style="235" bestFit="1" customWidth="1"/>
    <col min="14595" max="14595" width="17.44140625" style="235" customWidth="1"/>
    <col min="14596" max="14596" width="11.44140625" style="235" customWidth="1"/>
    <col min="14597" max="14597" width="14.33203125" style="235" customWidth="1"/>
    <col min="14598" max="14598" width="15.6640625" style="235" customWidth="1"/>
    <col min="14599" max="14599" width="12" style="235" customWidth="1"/>
    <col min="14600" max="14600" width="13.44140625" style="235" customWidth="1"/>
    <col min="14601" max="14848" width="8.6640625" style="235"/>
    <col min="14849" max="14849" width="11.44140625" style="235" customWidth="1"/>
    <col min="14850" max="14850" width="40.5546875" style="235" bestFit="1" customWidth="1"/>
    <col min="14851" max="14851" width="17.44140625" style="235" customWidth="1"/>
    <col min="14852" max="14852" width="11.44140625" style="235" customWidth="1"/>
    <col min="14853" max="14853" width="14.33203125" style="235" customWidth="1"/>
    <col min="14854" max="14854" width="15.6640625" style="235" customWidth="1"/>
    <col min="14855" max="14855" width="12" style="235" customWidth="1"/>
    <col min="14856" max="14856" width="13.44140625" style="235" customWidth="1"/>
    <col min="14857" max="15104" width="8.6640625" style="235"/>
    <col min="15105" max="15105" width="11.44140625" style="235" customWidth="1"/>
    <col min="15106" max="15106" width="40.5546875" style="235" bestFit="1" customWidth="1"/>
    <col min="15107" max="15107" width="17.44140625" style="235" customWidth="1"/>
    <col min="15108" max="15108" width="11.44140625" style="235" customWidth="1"/>
    <col min="15109" max="15109" width="14.33203125" style="235" customWidth="1"/>
    <col min="15110" max="15110" width="15.6640625" style="235" customWidth="1"/>
    <col min="15111" max="15111" width="12" style="235" customWidth="1"/>
    <col min="15112" max="15112" width="13.44140625" style="235" customWidth="1"/>
    <col min="15113" max="15360" width="8.6640625" style="235"/>
    <col min="15361" max="15361" width="11.44140625" style="235" customWidth="1"/>
    <col min="15362" max="15362" width="40.5546875" style="235" bestFit="1" customWidth="1"/>
    <col min="15363" max="15363" width="17.44140625" style="235" customWidth="1"/>
    <col min="15364" max="15364" width="11.44140625" style="235" customWidth="1"/>
    <col min="15365" max="15365" width="14.33203125" style="235" customWidth="1"/>
    <col min="15366" max="15366" width="15.6640625" style="235" customWidth="1"/>
    <col min="15367" max="15367" width="12" style="235" customWidth="1"/>
    <col min="15368" max="15368" width="13.44140625" style="235" customWidth="1"/>
    <col min="15369" max="15616" width="8.6640625" style="235"/>
    <col min="15617" max="15617" width="11.44140625" style="235" customWidth="1"/>
    <col min="15618" max="15618" width="40.5546875" style="235" bestFit="1" customWidth="1"/>
    <col min="15619" max="15619" width="17.44140625" style="235" customWidth="1"/>
    <col min="15620" max="15620" width="11.44140625" style="235" customWidth="1"/>
    <col min="15621" max="15621" width="14.33203125" style="235" customWidth="1"/>
    <col min="15622" max="15622" width="15.6640625" style="235" customWidth="1"/>
    <col min="15623" max="15623" width="12" style="235" customWidth="1"/>
    <col min="15624" max="15624" width="13.44140625" style="235" customWidth="1"/>
    <col min="15625" max="15872" width="8.6640625" style="235"/>
    <col min="15873" max="15873" width="11.44140625" style="235" customWidth="1"/>
    <col min="15874" max="15874" width="40.5546875" style="235" bestFit="1" customWidth="1"/>
    <col min="15875" max="15875" width="17.44140625" style="235" customWidth="1"/>
    <col min="15876" max="15876" width="11.44140625" style="235" customWidth="1"/>
    <col min="15877" max="15877" width="14.33203125" style="235" customWidth="1"/>
    <col min="15878" max="15878" width="15.6640625" style="235" customWidth="1"/>
    <col min="15879" max="15879" width="12" style="235" customWidth="1"/>
    <col min="15880" max="15880" width="13.44140625" style="235" customWidth="1"/>
    <col min="15881" max="16128" width="8.6640625" style="235"/>
    <col min="16129" max="16129" width="11.44140625" style="235" customWidth="1"/>
    <col min="16130" max="16130" width="40.5546875" style="235" bestFit="1" customWidth="1"/>
    <col min="16131" max="16131" width="17.44140625" style="235" customWidth="1"/>
    <col min="16132" max="16132" width="11.44140625" style="235" customWidth="1"/>
    <col min="16133" max="16133" width="14.33203125" style="235" customWidth="1"/>
    <col min="16134" max="16134" width="15.6640625" style="235" customWidth="1"/>
    <col min="16135" max="16135" width="12" style="235" customWidth="1"/>
    <col min="16136" max="16136" width="13.44140625" style="235" customWidth="1"/>
    <col min="16137" max="16384" width="8.6640625" style="235"/>
  </cols>
  <sheetData>
    <row r="1" spans="1:8" hidden="1" x14ac:dyDescent="0.3">
      <c r="B1" s="235" t="s">
        <v>385</v>
      </c>
    </row>
    <row r="2" spans="1:8" x14ac:dyDescent="0.3">
      <c r="B2" s="236"/>
      <c r="C2" s="237">
        <v>50</v>
      </c>
    </row>
    <row r="3" spans="1:8" ht="42" customHeight="1" x14ac:dyDescent="0.35">
      <c r="A3" s="497" t="s">
        <v>386</v>
      </c>
      <c r="B3" s="497"/>
      <c r="C3" s="497"/>
      <c r="D3" s="497"/>
      <c r="E3" s="238"/>
      <c r="F3" s="238"/>
      <c r="G3" s="238"/>
      <c r="H3" s="238"/>
    </row>
    <row r="4" spans="1:8" ht="15.6" x14ac:dyDescent="0.3">
      <c r="A4" s="498" t="s">
        <v>479</v>
      </c>
      <c r="B4" s="498"/>
      <c r="C4" s="498"/>
      <c r="D4" s="498"/>
      <c r="E4" s="349"/>
      <c r="F4" s="349"/>
      <c r="G4" s="349"/>
      <c r="H4" s="349"/>
    </row>
    <row r="6" spans="1:8" x14ac:dyDescent="0.3">
      <c r="B6" s="239" t="s">
        <v>387</v>
      </c>
      <c r="C6" s="240" t="s">
        <v>7</v>
      </c>
    </row>
    <row r="8" spans="1:8" x14ac:dyDescent="0.3">
      <c r="B8" s="241"/>
      <c r="C8" s="242" t="s">
        <v>388</v>
      </c>
    </row>
    <row r="9" spans="1:8" x14ac:dyDescent="0.3">
      <c r="B9" s="243" t="s">
        <v>389</v>
      </c>
      <c r="C9" s="244">
        <v>833121607</v>
      </c>
    </row>
    <row r="10" spans="1:8" x14ac:dyDescent="0.3">
      <c r="B10" s="243" t="s">
        <v>390</v>
      </c>
      <c r="C10" s="244">
        <v>0</v>
      </c>
    </row>
    <row r="11" spans="1:8" x14ac:dyDescent="0.3">
      <c r="B11" s="243" t="s">
        <v>391</v>
      </c>
      <c r="C11" s="244">
        <v>107785963</v>
      </c>
    </row>
    <row r="12" spans="1:8" x14ac:dyDescent="0.3">
      <c r="B12" s="243" t="s">
        <v>392</v>
      </c>
      <c r="C12" s="244">
        <v>0</v>
      </c>
    </row>
    <row r="13" spans="1:8" x14ac:dyDescent="0.3">
      <c r="B13" s="243" t="s">
        <v>393</v>
      </c>
      <c r="C13" s="244">
        <v>8569828</v>
      </c>
    </row>
    <row r="14" spans="1:8" x14ac:dyDescent="0.3">
      <c r="B14" s="243" t="s">
        <v>394</v>
      </c>
      <c r="C14" s="245">
        <v>14733409</v>
      </c>
      <c r="D14" s="246"/>
    </row>
    <row r="15" spans="1:8" ht="21.75" customHeight="1" x14ac:dyDescent="0.3">
      <c r="B15" s="247" t="s">
        <v>395</v>
      </c>
      <c r="C15" s="248">
        <f>SUM(C9:C14)</f>
        <v>964210807</v>
      </c>
    </row>
    <row r="16" spans="1:8" ht="21.75" customHeight="1" x14ac:dyDescent="0.3">
      <c r="B16" s="249" t="s">
        <v>396</v>
      </c>
      <c r="C16" s="289">
        <v>182954.62</v>
      </c>
    </row>
    <row r="17" spans="2:5" ht="21.75" customHeight="1" x14ac:dyDescent="0.3">
      <c r="B17" s="249" t="s">
        <v>397</v>
      </c>
      <c r="C17" s="250">
        <f>ROUND(C15/C16,2)</f>
        <v>5270.22</v>
      </c>
    </row>
    <row r="18" spans="2:5" ht="21.75" customHeight="1" x14ac:dyDescent="0.3">
      <c r="B18" s="249" t="s">
        <v>398</v>
      </c>
      <c r="C18" s="251">
        <f>IF(C17&gt;5230,0,5230-C17)</f>
        <v>0</v>
      </c>
    </row>
    <row r="19" spans="2:5" ht="21.75" customHeight="1" thickBot="1" x14ac:dyDescent="0.35">
      <c r="B19" s="249" t="s">
        <v>399</v>
      </c>
      <c r="C19" s="252">
        <f>C17+C18</f>
        <v>5270.22</v>
      </c>
    </row>
    <row r="20" spans="2:5" ht="15" thickTop="1" x14ac:dyDescent="0.3"/>
    <row r="21" spans="2:5" x14ac:dyDescent="0.3">
      <c r="B21" s="249" t="s">
        <v>400</v>
      </c>
      <c r="C21" s="253">
        <f>C19</f>
        <v>5270.22</v>
      </c>
    </row>
    <row r="22" spans="2:5" x14ac:dyDescent="0.3">
      <c r="B22" s="254" t="s">
        <v>62</v>
      </c>
      <c r="C22" s="255">
        <v>117.54</v>
      </c>
    </row>
    <row r="23" spans="2:5" x14ac:dyDescent="0.3">
      <c r="B23" s="254" t="s">
        <v>401</v>
      </c>
      <c r="C23" s="253">
        <f>C19*C22</f>
        <v>619461.65880000009</v>
      </c>
    </row>
    <row r="24" spans="2:5" x14ac:dyDescent="0.3">
      <c r="B24" s="254" t="s">
        <v>402</v>
      </c>
      <c r="C24" s="256">
        <v>0.7</v>
      </c>
      <c r="D24" s="365" t="s">
        <v>482</v>
      </c>
    </row>
    <row r="25" spans="2:5" x14ac:dyDescent="0.3">
      <c r="B25" s="254" t="s">
        <v>403</v>
      </c>
      <c r="C25" s="253">
        <f>C23*C24</f>
        <v>433623.16116000002</v>
      </c>
    </row>
    <row r="26" spans="2:5" x14ac:dyDescent="0.3">
      <c r="B26" s="254" t="s">
        <v>404</v>
      </c>
      <c r="C26" s="257">
        <f>-(C25*0.05)</f>
        <v>-21681.158058000001</v>
      </c>
    </row>
    <row r="27" spans="2:5" x14ac:dyDescent="0.3">
      <c r="B27" s="254" t="s">
        <v>150</v>
      </c>
      <c r="C27" s="253">
        <f>C25+C26</f>
        <v>411942.00310199999</v>
      </c>
    </row>
    <row r="28" spans="2:5" x14ac:dyDescent="0.3">
      <c r="E28" s="253"/>
    </row>
    <row r="29" spans="2:5" x14ac:dyDescent="0.3">
      <c r="B29" s="254" t="s">
        <v>152</v>
      </c>
      <c r="C29" s="258">
        <v>-142128.67000000001</v>
      </c>
      <c r="E29" s="253"/>
    </row>
    <row r="30" spans="2:5" x14ac:dyDescent="0.3">
      <c r="B30" s="259" t="s">
        <v>153</v>
      </c>
      <c r="C30" s="253">
        <f>C27+C29</f>
        <v>269813.33310199995</v>
      </c>
    </row>
    <row r="31" spans="2:5" x14ac:dyDescent="0.3">
      <c r="B31" s="259" t="s">
        <v>154</v>
      </c>
      <c r="C31" s="235">
        <v>5</v>
      </c>
    </row>
    <row r="32" spans="2:5" ht="15" thickBot="1" x14ac:dyDescent="0.35">
      <c r="B32" s="259" t="s">
        <v>155</v>
      </c>
      <c r="C32" s="373">
        <f>C30/C31</f>
        <v>53962.666620399992</v>
      </c>
    </row>
    <row r="33" ht="15" thickTop="1" x14ac:dyDescent="0.3"/>
    <row r="76" spans="28:28" x14ac:dyDescent="0.3">
      <c r="AB76" s="235">
        <f>AB57</f>
        <v>0</v>
      </c>
    </row>
    <row r="91" spans="12:12" x14ac:dyDescent="0.3">
      <c r="L91" s="345"/>
    </row>
    <row r="92" spans="12:12" x14ac:dyDescent="0.3">
      <c r="L92" s="370"/>
    </row>
    <row r="139" hidden="1" x14ac:dyDescent="0.3"/>
    <row r="140" hidden="1" x14ac:dyDescent="0.3"/>
    <row r="141" hidden="1" x14ac:dyDescent="0.3"/>
    <row r="142" hidden="1" x14ac:dyDescent="0.3"/>
    <row r="143" hidden="1" x14ac:dyDescent="0.3"/>
    <row r="144" hidden="1" x14ac:dyDescent="0.3"/>
    <row r="145" spans="2:2" hidden="1" x14ac:dyDescent="0.3"/>
    <row r="146" spans="2:2" hidden="1" x14ac:dyDescent="0.3"/>
    <row r="147" spans="2:2" hidden="1" x14ac:dyDescent="0.3"/>
    <row r="148" spans="2:2" hidden="1" x14ac:dyDescent="0.3"/>
    <row r="149" spans="2:2" hidden="1" x14ac:dyDescent="0.3"/>
    <row r="150" spans="2:2" hidden="1" x14ac:dyDescent="0.3"/>
    <row r="151" spans="2:2" hidden="1" x14ac:dyDescent="0.3"/>
    <row r="152" spans="2:2" hidden="1" x14ac:dyDescent="0.3"/>
    <row r="153" spans="2:2" hidden="1" x14ac:dyDescent="0.3"/>
    <row r="154" spans="2:2" hidden="1" x14ac:dyDescent="0.3">
      <c r="B154" s="235">
        <v>6</v>
      </c>
    </row>
    <row r="155" spans="2:2" hidden="1" x14ac:dyDescent="0.3"/>
    <row r="156" spans="2:2" hidden="1" x14ac:dyDescent="0.3"/>
    <row r="157" spans="2:2" hidden="1" x14ac:dyDescent="0.3"/>
    <row r="158" spans="2:2" hidden="1" x14ac:dyDescent="0.3"/>
    <row r="159" spans="2:2" hidden="1" x14ac:dyDescent="0.3"/>
    <row r="160" spans="2:2"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2">
    <mergeCell ref="A3:D3"/>
    <mergeCell ref="A4:D4"/>
  </mergeCells>
  <printOptions horizontalCentered="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'0642'!B2</f>
        <v>50</v>
      </c>
      <c r="W2" s="429" t="s">
        <v>4</v>
      </c>
      <c r="X2" s="430"/>
      <c r="Y2" s="431"/>
      <c r="Z2" s="431"/>
      <c r="AA2" s="431"/>
      <c r="AB2" s="431"/>
      <c r="AC2" s="431"/>
      <c r="AD2" s="9"/>
    </row>
    <row r="3" spans="1:30" ht="20.399999999999999" x14ac:dyDescent="0.35">
      <c r="B3" s="10" t="str">
        <f>"Revenue Estimate Worksheet for "&amp;B124</f>
        <v>Revenue Estimate Worksheet for Day Star Acad of Excellence CS</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'0642'!G7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19.350000000000001</v>
      </c>
      <c r="E10" s="46">
        <v>0</v>
      </c>
      <c r="F10" s="46">
        <v>0</v>
      </c>
      <c r="G10" s="47">
        <f>IF($B$154&lt;8,D10*2,D10+E10)</f>
        <v>38.700000000000003</v>
      </c>
      <c r="H10" s="48"/>
      <c r="I10" s="49">
        <v>1.1259999999999999</v>
      </c>
      <c r="J10" s="49"/>
      <c r="K10" s="50">
        <f>ROUND(G10*I10,4)</f>
        <v>43.5762</v>
      </c>
      <c r="L10" s="323">
        <f>SUM(K10*$G$7)*($K$7)</f>
        <v>180784.20313434597</v>
      </c>
      <c r="N10" s="52">
        <v>5101</v>
      </c>
      <c r="O10" s="53">
        <v>101</v>
      </c>
      <c r="Q10" s="54"/>
      <c r="V10" s="440" t="s">
        <v>26</v>
      </c>
      <c r="W10" s="440"/>
      <c r="X10" s="441">
        <f>IF('0642'!K$84=1,'0642'!G10,0)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1" t="s">
        <v>28</v>
      </c>
      <c r="W11" s="451"/>
      <c r="X11" s="441">
        <f>IF('0642'!K$84=1,'0642'!G11,0)</f>
        <v>0</v>
      </c>
      <c r="Y11" s="441"/>
      <c r="Z11" s="452">
        <v>1</v>
      </c>
      <c r="AA11" s="452"/>
      <c r="AB11" s="55">
        <f t="shared" si="0"/>
        <v>0</v>
      </c>
      <c r="AC11" s="56">
        <f t="shared" si="1"/>
        <v>0</v>
      </c>
      <c r="AD11" s="9"/>
    </row>
    <row r="12" spans="1:30" x14ac:dyDescent="0.3">
      <c r="A12" s="1" t="s">
        <v>30</v>
      </c>
      <c r="B12" s="14" t="s">
        <v>31</v>
      </c>
      <c r="C12" s="14"/>
      <c r="D12" s="14">
        <v>10.16</v>
      </c>
      <c r="E12" s="14">
        <v>0</v>
      </c>
      <c r="F12" s="14">
        <v>0</v>
      </c>
      <c r="G12" s="47">
        <f t="shared" si="2"/>
        <v>20.32</v>
      </c>
      <c r="H12" s="48"/>
      <c r="I12" s="57">
        <v>1</v>
      </c>
      <c r="J12" s="57"/>
      <c r="K12" s="50">
        <f t="shared" si="3"/>
        <v>20.32</v>
      </c>
      <c r="L12" s="323">
        <f t="shared" si="4"/>
        <v>84301.407825599992</v>
      </c>
      <c r="N12" s="52">
        <v>5102</v>
      </c>
      <c r="O12" s="53">
        <v>102</v>
      </c>
      <c r="Q12" s="54"/>
      <c r="V12" s="451" t="s">
        <v>31</v>
      </c>
      <c r="W12" s="451"/>
      <c r="X12" s="441">
        <f>IF('0642'!K$84=1,'0642'!G12,0)</f>
        <v>0</v>
      </c>
      <c r="Y12" s="441"/>
      <c r="Z12" s="452">
        <v>1</v>
      </c>
      <c r="AA12" s="452"/>
      <c r="AB12" s="55">
        <f t="shared" si="0"/>
        <v>0</v>
      </c>
      <c r="AC12" s="56">
        <f t="shared" si="1"/>
        <v>0</v>
      </c>
      <c r="AD12" s="9"/>
    </row>
    <row r="13" spans="1:30" x14ac:dyDescent="0.3">
      <c r="A13" s="1" t="s">
        <v>32</v>
      </c>
      <c r="B13" s="14" t="s">
        <v>33</v>
      </c>
      <c r="C13" s="14"/>
      <c r="D13" s="14">
        <v>1</v>
      </c>
      <c r="E13" s="14">
        <v>0</v>
      </c>
      <c r="F13" s="14">
        <v>0</v>
      </c>
      <c r="G13" s="47">
        <f t="shared" si="2"/>
        <v>2</v>
      </c>
      <c r="H13" s="48"/>
      <c r="I13" s="57">
        <f>I12</f>
        <v>1</v>
      </c>
      <c r="J13" s="57"/>
      <c r="K13" s="50">
        <f t="shared" si="3"/>
        <v>2</v>
      </c>
      <c r="L13" s="323">
        <f t="shared" si="4"/>
        <v>8297.3826599999993</v>
      </c>
      <c r="M13" s="1" t="str">
        <f>IF(ROUND(G13,2)=ROUND(SUM(G31:G33),2)," ","CHECK 2. 4-8 Lines Below")</f>
        <v xml:space="preserve"> </v>
      </c>
      <c r="N13" s="52">
        <v>5102</v>
      </c>
      <c r="O13" s="58" t="s">
        <v>34</v>
      </c>
      <c r="Q13" s="54"/>
      <c r="V13" s="451" t="s">
        <v>33</v>
      </c>
      <c r="W13" s="451"/>
      <c r="X13" s="441">
        <f>IF('0642'!K$84=1,'0642'!G13,0)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IF('0642'!K$84=1,'0642'!G14,0)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IF('0642'!K$84=1,'0642'!G15,0)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IF('0642'!K$84=1,'0642'!G16,0)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IF('0642'!K$84=1,'0642'!G17,0)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IF('0642'!K$84=1,'0642'!G18,0)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IF('0642'!K$84=1,'0642'!G19,0)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IF('0642'!K$84=1,'0642'!G20,0)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IF('0642'!K$84=1,'0642'!G21,0)</f>
        <v>0</v>
      </c>
      <c r="Y21" s="441"/>
      <c r="Z21" s="452">
        <v>1</v>
      </c>
      <c r="AA21" s="452"/>
      <c r="AB21" s="55">
        <f t="shared" si="0"/>
        <v>0</v>
      </c>
      <c r="AC21" s="56">
        <f t="shared" si="1"/>
        <v>0</v>
      </c>
      <c r="AD21" s="9"/>
    </row>
    <row r="22" spans="1:30" ht="16.2" x14ac:dyDescent="0.35">
      <c r="A22" s="1" t="s">
        <v>52</v>
      </c>
      <c r="B22" s="14" t="s">
        <v>53</v>
      </c>
      <c r="C22" s="14"/>
      <c r="D22" s="14">
        <v>3.65</v>
      </c>
      <c r="E22" s="14">
        <v>0</v>
      </c>
      <c r="F22" s="14">
        <v>0</v>
      </c>
      <c r="G22" s="47">
        <f t="shared" si="2"/>
        <v>7.3</v>
      </c>
      <c r="H22" s="48"/>
      <c r="I22" s="57">
        <v>1.147</v>
      </c>
      <c r="J22" s="57"/>
      <c r="K22" s="50">
        <f t="shared" si="3"/>
        <v>8.3731000000000009</v>
      </c>
      <c r="L22" s="323">
        <f t="shared" si="4"/>
        <v>34737.407375222996</v>
      </c>
      <c r="N22" s="52">
        <v>5101</v>
      </c>
      <c r="O22" s="53">
        <v>130</v>
      </c>
      <c r="Q22" s="54"/>
      <c r="V22" s="451" t="s">
        <v>53</v>
      </c>
      <c r="W22" s="451"/>
      <c r="X22" s="441">
        <f>IF('0642'!K$84=1,'0642'!G22,0)</f>
        <v>0</v>
      </c>
      <c r="Y22" s="441"/>
      <c r="Z22" s="452">
        <v>1</v>
      </c>
      <c r="AA22" s="452"/>
      <c r="AB22" s="55">
        <f t="shared" si="0"/>
        <v>0</v>
      </c>
      <c r="AC22" s="56">
        <f t="shared" si="1"/>
        <v>0</v>
      </c>
      <c r="AD22" s="9"/>
    </row>
    <row r="23" spans="1:30" ht="16.2" x14ac:dyDescent="0.35">
      <c r="A23" s="1" t="s">
        <v>54</v>
      </c>
      <c r="B23" s="14" t="s">
        <v>55</v>
      </c>
      <c r="C23" s="14"/>
      <c r="D23" s="14">
        <v>1.84</v>
      </c>
      <c r="E23" s="14">
        <v>0</v>
      </c>
      <c r="F23" s="14">
        <v>0</v>
      </c>
      <c r="G23" s="47">
        <f t="shared" si="2"/>
        <v>3.68</v>
      </c>
      <c r="H23" s="48"/>
      <c r="I23" s="57">
        <f>I22</f>
        <v>1.147</v>
      </c>
      <c r="J23" s="57"/>
      <c r="K23" s="50">
        <f t="shared" si="3"/>
        <v>4.2210000000000001</v>
      </c>
      <c r="L23" s="323">
        <f t="shared" si="4"/>
        <v>17511.626103930001</v>
      </c>
      <c r="N23" s="52">
        <v>5102</v>
      </c>
      <c r="O23" s="53">
        <v>130</v>
      </c>
      <c r="Q23" s="54"/>
      <c r="V23" s="451" t="s">
        <v>55</v>
      </c>
      <c r="W23" s="451"/>
      <c r="X23" s="441">
        <f>IF('0642'!K$84=1,'0642'!G23,0)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IF('0642'!K$84=1,'0642'!G24,0)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IF('0642'!K$84=1,'0642'!G25,0)</f>
        <v>0</v>
      </c>
      <c r="Y25" s="441"/>
      <c r="Z25" s="452">
        <v>1</v>
      </c>
      <c r="AA25" s="452"/>
      <c r="AB25" s="55">
        <f t="shared" si="0"/>
        <v>0</v>
      </c>
      <c r="AC25" s="56">
        <f t="shared" si="1"/>
        <v>0</v>
      </c>
      <c r="AD25" s="9"/>
    </row>
    <row r="26" spans="1:30" ht="20.25" customHeight="1" thickBot="1" x14ac:dyDescent="0.35">
      <c r="B26" s="60" t="s">
        <v>60</v>
      </c>
      <c r="C26" s="60"/>
      <c r="D26" s="61">
        <f t="shared" ref="D26:E26" si="5">SUM(D10:D25)</f>
        <v>36.000000000000007</v>
      </c>
      <c r="E26" s="61">
        <f t="shared" si="5"/>
        <v>0</v>
      </c>
      <c r="F26" s="61"/>
      <c r="G26" s="61">
        <f>SUM(G10:G25)</f>
        <v>72.000000000000014</v>
      </c>
      <c r="H26" s="62"/>
      <c r="I26" s="62"/>
      <c r="J26" s="63"/>
      <c r="K26" s="64">
        <f>SUM(K10:K25)</f>
        <v>78.490299999999991</v>
      </c>
      <c r="L26" s="321">
        <f>SUM(L10:L25)</f>
        <v>325632.02709909895</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1</v>
      </c>
      <c r="E31" s="14">
        <v>0</v>
      </c>
      <c r="F31" s="85">
        <v>0</v>
      </c>
      <c r="G31" s="47">
        <f t="shared" si="6"/>
        <v>2</v>
      </c>
      <c r="H31" s="76"/>
      <c r="I31" s="86" t="s">
        <v>72</v>
      </c>
      <c r="J31" s="52">
        <v>251</v>
      </c>
      <c r="K31" s="78">
        <v>1173</v>
      </c>
      <c r="L31" s="323">
        <f t="shared" si="8"/>
        <v>2346</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1</v>
      </c>
      <c r="E37" s="61">
        <f t="shared" si="10"/>
        <v>0</v>
      </c>
      <c r="F37" s="61"/>
      <c r="G37" s="61">
        <f>SUM(G28:G36)</f>
        <v>2</v>
      </c>
      <c r="H37" s="62"/>
      <c r="I37" s="14" t="s">
        <v>80</v>
      </c>
      <c r="J37" s="14"/>
      <c r="K37" s="14"/>
      <c r="L37" s="323">
        <f>SUM(L28:L36)</f>
        <v>2346</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13608.000000000002</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341586.02709909895</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51.949300000000001</v>
      </c>
      <c r="D47" s="116"/>
      <c r="E47" s="116"/>
      <c r="F47" s="116"/>
      <c r="G47" s="117">
        <f>K7</f>
        <v>1.0289999999999999</v>
      </c>
      <c r="H47" s="117"/>
      <c r="I47" s="118">
        <v>1317.85</v>
      </c>
      <c r="J47" s="119" t="s">
        <v>95</v>
      </c>
      <c r="K47" s="120">
        <f>ROUND(C47*G47*I47,0)</f>
        <v>70447</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26.541</v>
      </c>
      <c r="D48" s="116"/>
      <c r="E48" s="116"/>
      <c r="F48" s="116"/>
      <c r="G48" s="117">
        <f>K7</f>
        <v>1.0289999999999999</v>
      </c>
      <c r="H48" s="117"/>
      <c r="I48" s="118">
        <v>898.92</v>
      </c>
      <c r="J48" s="119" t="s">
        <v>95</v>
      </c>
      <c r="K48" s="120">
        <f>ROUND(C48*G48*I48,0)</f>
        <v>24550</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78.490300000000005</v>
      </c>
      <c r="D50" s="138"/>
      <c r="E50" s="139"/>
      <c r="F50" s="139"/>
      <c r="G50" s="140" t="s">
        <v>97</v>
      </c>
      <c r="H50" s="140"/>
      <c r="I50" s="140"/>
      <c r="J50" s="140"/>
      <c r="K50" s="140"/>
      <c r="L50" s="323">
        <f>IF(B2=75,0,K49+K48+K47)</f>
        <v>94997</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78.490299999999991</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3.9100000000000002E-4</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72.000000000000014</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3.9399999999999998E-4</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3.9100000000000002E-4</v>
      </c>
      <c r="L59" s="323">
        <f>SUM(I59*K59)</f>
        <v>1656.105133</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3.9100000000000002E-4</v>
      </c>
      <c r="L67" s="323">
        <f>SUM(I67*K67)</f>
        <v>42144.311533</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3.9399999999999998E-4</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3.9100000000000002E-4</v>
      </c>
      <c r="L70" s="323">
        <f t="shared" si="11"/>
        <v>-1645.1856760000001</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3.9100000000000002E-4</v>
      </c>
      <c r="L71" s="323">
        <f t="shared" si="11"/>
        <v>735.91126600000007</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3.9399999999999998E-4</v>
      </c>
      <c r="L72" s="323">
        <f t="shared" si="11"/>
        <v>5603.2308119999998</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1</v>
      </c>
      <c r="AA74" s="165" t="s">
        <v>129</v>
      </c>
      <c r="AB74" s="166">
        <f>+K75</f>
        <v>365</v>
      </c>
      <c r="AC74" s="56">
        <f>ROUND(AB74*Z74,0)</f>
        <v>365</v>
      </c>
      <c r="AD74" s="9"/>
    </row>
    <row r="75" spans="1:30" ht="19.5" customHeight="1" x14ac:dyDescent="0.3">
      <c r="A75" s="1" t="s">
        <v>130</v>
      </c>
      <c r="B75" s="167" t="s">
        <v>127</v>
      </c>
      <c r="C75" s="168" t="s">
        <v>128</v>
      </c>
      <c r="D75" s="167">
        <v>1</v>
      </c>
      <c r="E75" s="167">
        <v>0</v>
      </c>
      <c r="F75" s="167">
        <v>0</v>
      </c>
      <c r="G75" s="169">
        <f>IF($B$154&lt;8,D75,E75)</f>
        <v>1</v>
      </c>
      <c r="H75" s="170"/>
      <c r="I75" s="171">
        <f>AVERAGE(G75,D75)</f>
        <v>1</v>
      </c>
      <c r="J75" s="172" t="s">
        <v>129</v>
      </c>
      <c r="K75" s="173">
        <v>365</v>
      </c>
      <c r="L75" s="323">
        <f t="shared" ref="L75:L78" si="12">SUM(I75*K75)</f>
        <v>365</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3.9399999999999998E-4</v>
      </c>
      <c r="L77" s="323">
        <v>0</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3.9100000000000002E-4</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365</v>
      </c>
      <c r="AD81" s="188"/>
    </row>
    <row r="82" spans="1:30" ht="22.5" customHeight="1" thickTop="1" thickBot="1" x14ac:dyDescent="0.35">
      <c r="B82" s="14" t="s">
        <v>139</v>
      </c>
      <c r="C82" s="14"/>
      <c r="D82" s="14"/>
      <c r="E82" s="14"/>
      <c r="F82" s="14"/>
      <c r="G82" s="14"/>
      <c r="H82" s="14"/>
      <c r="I82" s="14"/>
      <c r="J82" s="14"/>
      <c r="K82" s="14"/>
      <c r="L82" s="342">
        <f>SUM(L44:L81)</f>
        <v>485442.40016709891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'0642'!AC81</f>
        <v>365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485442.40016709891</v>
      </c>
      <c r="L86" s="323">
        <f>IF(G26=0,0,IF(G26&gt;250,-(((250/G26)*K86)*IF(M86="H",0.02,0.05)),IF(M86="H",-0.02*K86,-0.05*K86)))</f>
        <v>-24272.120008354948</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461170.28015874396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-314058.7</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147111.58015874395</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29422.316031748789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260</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261</v>
      </c>
      <c r="C123" s="208" t="s">
        <v>198</v>
      </c>
    </row>
    <row r="124" spans="2:3" hidden="1" x14ac:dyDescent="0.3">
      <c r="B124" s="212" t="s">
        <v>262</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41808.602303240703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260</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261</v>
      </c>
      <c r="C164" s="222" t="s">
        <v>243</v>
      </c>
      <c r="D164" s="218"/>
    </row>
    <row r="165" spans="1:4" hidden="1" x14ac:dyDescent="0.3">
      <c r="A165" s="217" t="s">
        <v>244</v>
      </c>
      <c r="B165" s="221" t="s">
        <v>262</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41808.602303240703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83" priority="2" stopIfTrue="1" operator="lessThan">
      <formula>0</formula>
    </cfRule>
  </conditionalFormatting>
  <conditionalFormatting sqref="A141:A172">
    <cfRule type="cellIs" dxfId="8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'4041'!B2</f>
        <v>50</v>
      </c>
      <c r="W2" s="429" t="s">
        <v>4</v>
      </c>
      <c r="X2" s="430"/>
      <c r="Y2" s="431"/>
      <c r="Z2" s="431"/>
      <c r="AA2" s="431"/>
      <c r="AB2" s="431"/>
      <c r="AC2" s="431"/>
      <c r="AD2" s="9"/>
    </row>
    <row r="3" spans="1:30" ht="20.399999999999999" x14ac:dyDescent="0.35">
      <c r="B3" s="10" t="str">
        <f>"Revenue Estimate Worksheet for "&amp;B124</f>
        <v>Revenue Estimate Worksheet for SomersetAcademyBocaMdSchool</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'4041'!G7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40" t="s">
        <v>26</v>
      </c>
      <c r="W10" s="440"/>
      <c r="X10" s="441">
        <f>IF('4041'!K$84=1,'4041'!G10,0)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1" t="s">
        <v>28</v>
      </c>
      <c r="W11" s="451"/>
      <c r="X11" s="441">
        <f>IF('4041'!K$84=1,'4041'!G11,0)</f>
        <v>0</v>
      </c>
      <c r="Y11" s="441"/>
      <c r="Z11" s="452">
        <v>1</v>
      </c>
      <c r="AA11" s="452"/>
      <c r="AB11" s="55">
        <f t="shared" si="0"/>
        <v>0</v>
      </c>
      <c r="AC11" s="56">
        <f t="shared" si="1"/>
        <v>0</v>
      </c>
      <c r="AD11" s="9"/>
    </row>
    <row r="12" spans="1:30" x14ac:dyDescent="0.3">
      <c r="A12" s="1" t="s">
        <v>30</v>
      </c>
      <c r="B12" s="14" t="s">
        <v>31</v>
      </c>
      <c r="C12" s="14"/>
      <c r="D12" s="14">
        <v>16.05</v>
      </c>
      <c r="E12" s="14">
        <v>0</v>
      </c>
      <c r="F12" s="14">
        <v>0</v>
      </c>
      <c r="G12" s="47">
        <f t="shared" si="2"/>
        <v>32.1</v>
      </c>
      <c r="H12" s="48"/>
      <c r="I12" s="57">
        <v>1</v>
      </c>
      <c r="J12" s="57"/>
      <c r="K12" s="50">
        <f t="shared" si="3"/>
        <v>32.1</v>
      </c>
      <c r="L12" s="323">
        <f t="shared" si="4"/>
        <v>133172.99169299999</v>
      </c>
      <c r="N12" s="52">
        <v>5102</v>
      </c>
      <c r="O12" s="53">
        <v>102</v>
      </c>
      <c r="Q12" s="54"/>
      <c r="V12" s="451" t="s">
        <v>31</v>
      </c>
      <c r="W12" s="451"/>
      <c r="X12" s="441">
        <f>IF('4041'!K$84=1,'4041'!G12,0)</f>
        <v>0</v>
      </c>
      <c r="Y12" s="441"/>
      <c r="Z12" s="452">
        <v>1</v>
      </c>
      <c r="AA12" s="452"/>
      <c r="AB12" s="55">
        <f t="shared" si="0"/>
        <v>0</v>
      </c>
      <c r="AC12" s="56">
        <f t="shared" si="1"/>
        <v>0</v>
      </c>
      <c r="AD12" s="9"/>
    </row>
    <row r="13" spans="1:30" x14ac:dyDescent="0.3">
      <c r="A13" s="1" t="s">
        <v>32</v>
      </c>
      <c r="B13" s="14" t="s">
        <v>33</v>
      </c>
      <c r="C13" s="14"/>
      <c r="D13" s="14">
        <v>5.41</v>
      </c>
      <c r="E13" s="14">
        <v>0</v>
      </c>
      <c r="F13" s="14">
        <v>0</v>
      </c>
      <c r="G13" s="47">
        <f t="shared" si="2"/>
        <v>10.82</v>
      </c>
      <c r="H13" s="48"/>
      <c r="I13" s="57">
        <f>I12</f>
        <v>1</v>
      </c>
      <c r="J13" s="57"/>
      <c r="K13" s="50">
        <f t="shared" si="3"/>
        <v>10.82</v>
      </c>
      <c r="L13" s="323">
        <f t="shared" si="4"/>
        <v>44888.8401906</v>
      </c>
      <c r="M13" s="1" t="str">
        <f>IF(ROUND(G13,2)=ROUND(SUM(G31:G33),2)," ","CHECK 2. 4-8 Lines Below")</f>
        <v xml:space="preserve"> </v>
      </c>
      <c r="N13" s="52">
        <v>5102</v>
      </c>
      <c r="O13" s="58" t="s">
        <v>34</v>
      </c>
      <c r="Q13" s="54"/>
      <c r="V13" s="451" t="s">
        <v>33</v>
      </c>
      <c r="W13" s="451"/>
      <c r="X13" s="441">
        <f>IF('4041'!K$84=1,'4041'!G13,0)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IF('4041'!K$84=1,'4041'!G14,0)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IF('4041'!K$84=1,'4041'!G15,0)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IF('4041'!K$84=1,'4041'!G16,0)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IF('4041'!K$84=1,'4041'!G17,0)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IF('4041'!K$84=1,'4041'!G18,0)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IF('4041'!K$84=1,'4041'!G19,0)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IF('4041'!K$84=1,'4041'!G20,0)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IF('4041'!K$84=1,'4041'!G21,0)</f>
        <v>0</v>
      </c>
      <c r="Y21" s="441"/>
      <c r="Z21" s="452">
        <v>1</v>
      </c>
      <c r="AA21" s="452"/>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1" t="s">
        <v>53</v>
      </c>
      <c r="W22" s="451"/>
      <c r="X22" s="441">
        <f>IF('4041'!K$84=1,'4041'!G22,0)</f>
        <v>0</v>
      </c>
      <c r="Y22" s="441"/>
      <c r="Z22" s="452">
        <v>1</v>
      </c>
      <c r="AA22" s="452"/>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1" t="s">
        <v>55</v>
      </c>
      <c r="W23" s="451"/>
      <c r="X23" s="441">
        <f>IF('4041'!K$84=1,'4041'!G23,0)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IF('4041'!K$84=1,'4041'!G24,0)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IF('4041'!K$84=1,'4041'!G25,0)</f>
        <v>0</v>
      </c>
      <c r="Y25" s="441"/>
      <c r="Z25" s="452">
        <v>1</v>
      </c>
      <c r="AA25" s="452"/>
      <c r="AB25" s="55">
        <f t="shared" si="0"/>
        <v>0</v>
      </c>
      <c r="AC25" s="56">
        <f t="shared" si="1"/>
        <v>0</v>
      </c>
      <c r="AD25" s="9"/>
    </row>
    <row r="26" spans="1:30" ht="20.25" customHeight="1" thickBot="1" x14ac:dyDescent="0.35">
      <c r="B26" s="60" t="s">
        <v>60</v>
      </c>
      <c r="C26" s="60"/>
      <c r="D26" s="61">
        <f t="shared" ref="D26:E26" si="5">SUM(D10:D25)</f>
        <v>21.46</v>
      </c>
      <c r="E26" s="61">
        <f t="shared" si="5"/>
        <v>0</v>
      </c>
      <c r="F26" s="61"/>
      <c r="G26" s="61">
        <f>SUM(G10:G25)</f>
        <v>42.92</v>
      </c>
      <c r="H26" s="62"/>
      <c r="I26" s="62"/>
      <c r="J26" s="63"/>
      <c r="K26" s="64">
        <f>SUM(K10:K25)</f>
        <v>42.92</v>
      </c>
      <c r="L26" s="321">
        <f>SUM(L10:L25)</f>
        <v>178061.83188359998</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5.41</v>
      </c>
      <c r="E31" s="14">
        <v>0</v>
      </c>
      <c r="F31" s="85">
        <v>0</v>
      </c>
      <c r="G31" s="47">
        <f t="shared" si="6"/>
        <v>10.82</v>
      </c>
      <c r="H31" s="76"/>
      <c r="I31" s="86" t="s">
        <v>72</v>
      </c>
      <c r="J31" s="52">
        <v>251</v>
      </c>
      <c r="K31" s="78">
        <v>1173</v>
      </c>
      <c r="L31" s="323">
        <f t="shared" si="8"/>
        <v>12691.86</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5.41</v>
      </c>
      <c r="E37" s="61">
        <f t="shared" si="10"/>
        <v>0</v>
      </c>
      <c r="F37" s="61"/>
      <c r="G37" s="61">
        <f>SUM(G28:G36)</f>
        <v>10.82</v>
      </c>
      <c r="H37" s="62"/>
      <c r="I37" s="14" t="s">
        <v>80</v>
      </c>
      <c r="J37" s="14"/>
      <c r="K37" s="14"/>
      <c r="L37" s="323">
        <f>SUM(L28:L36)</f>
        <v>12691.86</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8111.88</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198865.57188359997</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42.92</v>
      </c>
      <c r="D48" s="116"/>
      <c r="E48" s="116"/>
      <c r="F48" s="116"/>
      <c r="G48" s="117">
        <f>K7</f>
        <v>1.0289999999999999</v>
      </c>
      <c r="H48" s="117"/>
      <c r="I48" s="118">
        <v>898.92</v>
      </c>
      <c r="J48" s="119" t="s">
        <v>95</v>
      </c>
      <c r="K48" s="120">
        <f>ROUND(C48*G48*I48,0)</f>
        <v>39701</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42.92</v>
      </c>
      <c r="D50" s="138"/>
      <c r="E50" s="139"/>
      <c r="F50" s="139"/>
      <c r="G50" s="140" t="s">
        <v>97</v>
      </c>
      <c r="H50" s="140"/>
      <c r="I50" s="140"/>
      <c r="J50" s="140"/>
      <c r="K50" s="140"/>
      <c r="L50" s="323">
        <f>IF(B2=75,0,K49+K48+K47)</f>
        <v>39701</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42.92</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2.14E-4</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42.92</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2.3499999999999999E-4</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2.14E-4</v>
      </c>
      <c r="L59" s="323">
        <f>SUM(I59*K59)</f>
        <v>906.410482</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2.14E-4</v>
      </c>
      <c r="L67" s="323">
        <f>SUM(I67*K67)</f>
        <v>23066.196081999999</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2.3499999999999999E-4</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2.14E-4</v>
      </c>
      <c r="L70" s="323">
        <f t="shared" si="11"/>
        <v>-900.43410399999993</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2.14E-4</v>
      </c>
      <c r="L71" s="323">
        <f t="shared" si="11"/>
        <v>402.77496400000001</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2.3499999999999999E-4</v>
      </c>
      <c r="L72" s="323">
        <f t="shared" si="11"/>
        <v>3342.02853</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0</v>
      </c>
      <c r="AA74" s="165" t="s">
        <v>129</v>
      </c>
      <c r="AB74" s="166">
        <f>+K75</f>
        <v>365</v>
      </c>
      <c r="AC74" s="56">
        <f>ROUND(AB74*Z74,0)</f>
        <v>0</v>
      </c>
      <c r="AD74" s="9"/>
    </row>
    <row r="75" spans="1:30" ht="19.5" customHeight="1" x14ac:dyDescent="0.3">
      <c r="A75" s="1" t="s">
        <v>130</v>
      </c>
      <c r="B75" s="167" t="s">
        <v>127</v>
      </c>
      <c r="C75" s="168" t="s">
        <v>128</v>
      </c>
      <c r="D75" s="167">
        <v>0</v>
      </c>
      <c r="E75" s="167">
        <v>0</v>
      </c>
      <c r="F75" s="167">
        <v>0</v>
      </c>
      <c r="G75" s="169">
        <f>IF($B$154&lt;8,D75,E75)</f>
        <v>0</v>
      </c>
      <c r="H75" s="170"/>
      <c r="I75" s="171">
        <f>AVERAGE(G75,D75)</f>
        <v>0</v>
      </c>
      <c r="J75" s="172" t="s">
        <v>129</v>
      </c>
      <c r="K75" s="173">
        <v>365</v>
      </c>
      <c r="L75" s="323">
        <f t="shared" ref="L75:L78" si="12">SUM(I75*K75)</f>
        <v>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2.3499999999999999E-4</v>
      </c>
      <c r="L77" s="323">
        <f t="shared" si="12"/>
        <v>404.693735</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2.14E-4</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265788.24157259997</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'4041'!AC81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265788.24157259997</v>
      </c>
      <c r="L86" s="323">
        <f>IF(G26=0,0,IF(G26&gt;250,-(((250/G26)*K86)*IF(M86="H",0.02,0.05)),IF(M86="H",-0.02*K86,-0.05*K86)))</f>
        <v>-13289.412078629999</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252498.82949396997</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v>52320</v>
      </c>
      <c r="E89" s="14">
        <v>14211</v>
      </c>
      <c r="F89" s="14">
        <v>0</v>
      </c>
      <c r="G89" s="14"/>
      <c r="H89" s="14"/>
      <c r="I89" s="14"/>
      <c r="J89" s="14"/>
      <c r="K89" s="197"/>
      <c r="L89" s="323">
        <v>-99346.97</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153151.85949396997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30630.371898793994</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378</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379</v>
      </c>
      <c r="C123" s="208" t="s">
        <v>198</v>
      </c>
    </row>
    <row r="124" spans="2:3" hidden="1" x14ac:dyDescent="0.3">
      <c r="B124" s="212" t="s">
        <v>380</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2.31481462833472E-5</v>
      </c>
      <c r="C135" s="214"/>
    </row>
    <row r="136" spans="1:5" hidden="1" x14ac:dyDescent="0.3">
      <c r="B136" s="215">
        <f>NvsEndTime</f>
        <v>41808.603148148097</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378</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379</v>
      </c>
      <c r="C164" s="222" t="s">
        <v>243</v>
      </c>
      <c r="D164" s="218"/>
    </row>
    <row r="165" spans="1:4" hidden="1" x14ac:dyDescent="0.3">
      <c r="A165" s="217" t="s">
        <v>244</v>
      </c>
      <c r="B165" s="221" t="s">
        <v>380</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2.31481462833472E-5</v>
      </c>
      <c r="D176" s="218"/>
    </row>
    <row r="177" spans="2:5" hidden="1" x14ac:dyDescent="0.3">
      <c r="B177" s="217" t="s">
        <v>259</v>
      </c>
      <c r="C177" s="225">
        <f>NvsEndTime</f>
        <v>41808.603148148097</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 priority="2" stopIfTrue="1" operator="lessThan">
      <formula>0</formula>
    </cfRule>
  </conditionalFormatting>
  <conditionalFormatting sqref="A141:A172">
    <cfRule type="cellIs" dxfId="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B2" sqref="B2"/>
    </sheetView>
  </sheetViews>
  <sheetFormatPr defaultColWidth="8.6640625" defaultRowHeight="15.6" x14ac:dyDescent="0.3"/>
  <cols>
    <col min="1" max="1" width="11.3320312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326"/>
      <c r="N2" s="3"/>
      <c r="O2" s="1"/>
      <c r="V2" s="8">
        <f>'4050'!B2</f>
        <v>50</v>
      </c>
      <c r="W2" s="429" t="s">
        <v>4</v>
      </c>
      <c r="X2" s="430"/>
      <c r="Y2" s="431"/>
      <c r="Z2" s="431"/>
      <c r="AA2" s="431"/>
      <c r="AB2" s="431"/>
      <c r="AC2" s="431"/>
      <c r="AD2" s="9"/>
    </row>
    <row r="3" spans="1:30" ht="20.399999999999999" x14ac:dyDescent="0.35">
      <c r="B3" s="10" t="s">
        <v>406</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'4050'!G7</f>
        <v>4031.77</v>
      </c>
      <c r="Y7" s="445"/>
      <c r="Z7" s="446" t="s">
        <v>11</v>
      </c>
      <c r="AA7" s="446"/>
      <c r="AB7" s="447">
        <f>+K7</f>
        <v>1.0289999999999999</v>
      </c>
      <c r="AC7" s="447"/>
      <c r="AD7" s="9"/>
    </row>
    <row r="8" spans="1:30" ht="51" customHeight="1" x14ac:dyDescent="0.3">
      <c r="B8" s="28" t="s">
        <v>12</v>
      </c>
      <c r="C8" s="28"/>
      <c r="D8" s="307" t="s">
        <v>480</v>
      </c>
      <c r="E8" s="30"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115.28</v>
      </c>
      <c r="E10" s="46">
        <v>0</v>
      </c>
      <c r="F10" s="46"/>
      <c r="G10" s="47">
        <f>IF($B$154&lt;8,D10*2,D10+E10)</f>
        <v>230.56</v>
      </c>
      <c r="H10" s="48"/>
      <c r="I10" s="49">
        <v>1.1259999999999999</v>
      </c>
      <c r="J10" s="49"/>
      <c r="K10" s="50">
        <f>ROUND(G10*I10,4)</f>
        <v>259.61059999999998</v>
      </c>
      <c r="L10" s="323">
        <f>SUM(K10*$G$7)*($K$7)</f>
        <v>1077044.2453960979</v>
      </c>
      <c r="N10" s="52">
        <v>5101</v>
      </c>
      <c r="O10" s="53">
        <v>101</v>
      </c>
      <c r="Q10" s="54"/>
      <c r="V10" s="440" t="s">
        <v>26</v>
      </c>
      <c r="W10" s="440"/>
      <c r="X10" s="441">
        <f>IF('4050'!K$84=1,'4050'!G10,0)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13.5</v>
      </c>
      <c r="E11" s="14">
        <v>0</v>
      </c>
      <c r="F11" s="14"/>
      <c r="G11" s="47">
        <f t="shared" ref="G11:G25" si="2">IF($B$154&lt;8,D11*2,D11+E11)</f>
        <v>27</v>
      </c>
      <c r="H11" s="48"/>
      <c r="I11" s="57">
        <f>I10</f>
        <v>1.1259999999999999</v>
      </c>
      <c r="J11" s="57"/>
      <c r="K11" s="50">
        <f t="shared" ref="K11:K25" si="3">ROUND(G11*I11,4)</f>
        <v>30.402000000000001</v>
      </c>
      <c r="L11" s="323">
        <f t="shared" ref="L11:L25" si="4">SUM(K11*$G$7)*($K$7)</f>
        <v>126128.51381465999</v>
      </c>
      <c r="M11" s="1" t="str">
        <f>IF(ROUND(G11,2)=ROUND(SUM(G28:G30),2)," ","CHECK 2. PK-3 Lines Below")</f>
        <v xml:space="preserve"> </v>
      </c>
      <c r="N11" s="52">
        <v>5101</v>
      </c>
      <c r="O11" s="58" t="s">
        <v>29</v>
      </c>
      <c r="Q11" s="54"/>
      <c r="V11" s="451" t="s">
        <v>28</v>
      </c>
      <c r="W11" s="451"/>
      <c r="X11" s="441">
        <f>IF('4050'!K$84=1,'4050'!G11,0)</f>
        <v>0</v>
      </c>
      <c r="Y11" s="441"/>
      <c r="Z11" s="452">
        <v>1</v>
      </c>
      <c r="AA11" s="452"/>
      <c r="AB11" s="55">
        <f t="shared" si="0"/>
        <v>0</v>
      </c>
      <c r="AC11" s="56">
        <f t="shared" si="1"/>
        <v>0</v>
      </c>
      <c r="AD11" s="9"/>
    </row>
    <row r="12" spans="1:30" x14ac:dyDescent="0.3">
      <c r="A12" s="1" t="s">
        <v>30</v>
      </c>
      <c r="B12" s="14" t="s">
        <v>31</v>
      </c>
      <c r="C12" s="14"/>
      <c r="D12" s="14">
        <v>64.34</v>
      </c>
      <c r="E12" s="14">
        <v>0</v>
      </c>
      <c r="F12" s="14"/>
      <c r="G12" s="47">
        <f t="shared" si="2"/>
        <v>128.68</v>
      </c>
      <c r="H12" s="48"/>
      <c r="I12" s="57">
        <v>1</v>
      </c>
      <c r="J12" s="57"/>
      <c r="K12" s="50">
        <f t="shared" si="3"/>
        <v>128.68</v>
      </c>
      <c r="L12" s="323">
        <f t="shared" si="4"/>
        <v>533853.60034440004</v>
      </c>
      <c r="N12" s="52">
        <v>5102</v>
      </c>
      <c r="O12" s="53">
        <v>102</v>
      </c>
      <c r="Q12" s="54"/>
      <c r="V12" s="451" t="s">
        <v>31</v>
      </c>
      <c r="W12" s="451"/>
      <c r="X12" s="441">
        <f>IF('4050'!K$84=1,'4050'!G12,0)</f>
        <v>0</v>
      </c>
      <c r="Y12" s="441"/>
      <c r="Z12" s="452">
        <v>1</v>
      </c>
      <c r="AA12" s="452"/>
      <c r="AB12" s="55">
        <f t="shared" si="0"/>
        <v>0</v>
      </c>
      <c r="AC12" s="56">
        <f t="shared" si="1"/>
        <v>0</v>
      </c>
      <c r="AD12" s="9"/>
    </row>
    <row r="13" spans="1:30" x14ac:dyDescent="0.3">
      <c r="A13" s="1" t="s">
        <v>32</v>
      </c>
      <c r="B13" s="14" t="s">
        <v>33</v>
      </c>
      <c r="C13" s="14"/>
      <c r="D13" s="14">
        <v>12</v>
      </c>
      <c r="E13" s="14">
        <v>0</v>
      </c>
      <c r="F13" s="14"/>
      <c r="G13" s="47">
        <f t="shared" si="2"/>
        <v>24</v>
      </c>
      <c r="H13" s="48"/>
      <c r="I13" s="57">
        <f>I12</f>
        <v>1</v>
      </c>
      <c r="J13" s="57"/>
      <c r="K13" s="50">
        <f t="shared" si="3"/>
        <v>24</v>
      </c>
      <c r="L13" s="323">
        <f t="shared" si="4"/>
        <v>99568.591919999992</v>
      </c>
      <c r="M13" s="1" t="str">
        <f>IF(ROUND(G13,2)=ROUND(SUM(G31:G33),2)," ","CHECK 2. 4-8 Lines Below")</f>
        <v xml:space="preserve"> </v>
      </c>
      <c r="N13" s="52">
        <v>5102</v>
      </c>
      <c r="O13" s="58" t="s">
        <v>34</v>
      </c>
      <c r="Q13" s="54"/>
      <c r="V13" s="451" t="s">
        <v>33</v>
      </c>
      <c r="W13" s="451"/>
      <c r="X13" s="441">
        <f>IF('4050'!K$84=1,'4050'!G13,0)</f>
        <v>0</v>
      </c>
      <c r="Y13" s="441"/>
      <c r="Z13" s="452">
        <v>1</v>
      </c>
      <c r="AA13" s="452"/>
      <c r="AB13" s="55">
        <f t="shared" si="0"/>
        <v>0</v>
      </c>
      <c r="AC13" s="56">
        <f t="shared" si="1"/>
        <v>0</v>
      </c>
      <c r="AD13" s="9"/>
    </row>
    <row r="14" spans="1:30" x14ac:dyDescent="0.3">
      <c r="A14" s="1" t="s">
        <v>35</v>
      </c>
      <c r="B14" s="14" t="s">
        <v>36</v>
      </c>
      <c r="C14" s="14"/>
      <c r="D14" s="14">
        <v>0</v>
      </c>
      <c r="E14" s="14">
        <v>0</v>
      </c>
      <c r="F14" s="14"/>
      <c r="G14" s="47">
        <f t="shared" si="2"/>
        <v>0</v>
      </c>
      <c r="H14" s="48"/>
      <c r="I14" s="57">
        <v>1.004</v>
      </c>
      <c r="J14" s="57"/>
      <c r="K14" s="50">
        <f t="shared" si="3"/>
        <v>0</v>
      </c>
      <c r="L14" s="323">
        <f t="shared" si="4"/>
        <v>0</v>
      </c>
      <c r="N14" s="52">
        <v>5103</v>
      </c>
      <c r="O14" s="53">
        <v>103</v>
      </c>
      <c r="Q14" s="54"/>
      <c r="V14" s="451" t="s">
        <v>36</v>
      </c>
      <c r="W14" s="451"/>
      <c r="X14" s="441">
        <f>IF('4050'!K$84=1,'4050'!G14,0)</f>
        <v>0</v>
      </c>
      <c r="Y14" s="441"/>
      <c r="Z14" s="452">
        <v>1</v>
      </c>
      <c r="AA14" s="452"/>
      <c r="AB14" s="55">
        <f t="shared" si="0"/>
        <v>0</v>
      </c>
      <c r="AC14" s="56">
        <f t="shared" si="1"/>
        <v>0</v>
      </c>
      <c r="AD14" s="9"/>
    </row>
    <row r="15" spans="1:30" x14ac:dyDescent="0.3">
      <c r="A15" s="1" t="s">
        <v>37</v>
      </c>
      <c r="B15" s="14" t="s">
        <v>38</v>
      </c>
      <c r="C15" s="14"/>
      <c r="D15" s="14">
        <v>0</v>
      </c>
      <c r="E15" s="14">
        <v>0</v>
      </c>
      <c r="F15" s="14"/>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IF('4050'!K$84=1,'4050'!G15,0)</f>
        <v>0</v>
      </c>
      <c r="Y15" s="441"/>
      <c r="Z15" s="452">
        <v>1</v>
      </c>
      <c r="AA15" s="452"/>
      <c r="AB15" s="55">
        <f t="shared" si="0"/>
        <v>0</v>
      </c>
      <c r="AC15" s="59">
        <f t="shared" si="1"/>
        <v>0</v>
      </c>
      <c r="AD15" s="9"/>
    </row>
    <row r="16" spans="1:30" ht="16.2" x14ac:dyDescent="0.35">
      <c r="A16" s="1" t="s">
        <v>40</v>
      </c>
      <c r="B16" s="14" t="s">
        <v>41</v>
      </c>
      <c r="C16" s="14"/>
      <c r="D16" s="14">
        <v>0</v>
      </c>
      <c r="E16" s="14">
        <v>0</v>
      </c>
      <c r="F16" s="14"/>
      <c r="G16" s="47">
        <f t="shared" si="2"/>
        <v>0</v>
      </c>
      <c r="H16" s="48"/>
      <c r="I16" s="57">
        <v>3.548</v>
      </c>
      <c r="J16" s="57"/>
      <c r="K16" s="50">
        <f t="shared" si="3"/>
        <v>0</v>
      </c>
      <c r="L16" s="323">
        <f t="shared" si="4"/>
        <v>0</v>
      </c>
      <c r="N16" s="52">
        <v>5101</v>
      </c>
      <c r="O16" s="1">
        <v>254</v>
      </c>
      <c r="Q16" s="54"/>
      <c r="V16" s="451" t="s">
        <v>41</v>
      </c>
      <c r="W16" s="451"/>
      <c r="X16" s="441">
        <f>IF('4050'!K$84=1,'4050'!G16,0)</f>
        <v>0</v>
      </c>
      <c r="Y16" s="441"/>
      <c r="Z16" s="452">
        <v>1</v>
      </c>
      <c r="AA16" s="452"/>
      <c r="AB16" s="55">
        <f t="shared" si="0"/>
        <v>0</v>
      </c>
      <c r="AC16" s="56">
        <f t="shared" si="1"/>
        <v>0</v>
      </c>
      <c r="AD16" s="9"/>
    </row>
    <row r="17" spans="1:30" ht="16.2" x14ac:dyDescent="0.35">
      <c r="A17" s="1" t="s">
        <v>42</v>
      </c>
      <c r="B17" s="14" t="s">
        <v>43</v>
      </c>
      <c r="C17" s="14"/>
      <c r="D17" s="14">
        <v>0</v>
      </c>
      <c r="E17" s="14">
        <v>0</v>
      </c>
      <c r="F17" s="14"/>
      <c r="G17" s="47">
        <f t="shared" si="2"/>
        <v>0</v>
      </c>
      <c r="H17" s="48"/>
      <c r="I17" s="57">
        <f>I16</f>
        <v>3.548</v>
      </c>
      <c r="J17" s="57"/>
      <c r="K17" s="50">
        <f t="shared" si="3"/>
        <v>0</v>
      </c>
      <c r="L17" s="323">
        <f t="shared" si="4"/>
        <v>0</v>
      </c>
      <c r="N17" s="52">
        <v>5102</v>
      </c>
      <c r="O17" s="54">
        <v>254</v>
      </c>
      <c r="Q17" s="54"/>
      <c r="V17" s="451" t="s">
        <v>43</v>
      </c>
      <c r="W17" s="451"/>
      <c r="X17" s="441">
        <f>IF('4050'!K$84=1,'4050'!G17,0)</f>
        <v>0</v>
      </c>
      <c r="Y17" s="441"/>
      <c r="Z17" s="452">
        <v>1</v>
      </c>
      <c r="AA17" s="452"/>
      <c r="AB17" s="55">
        <f t="shared" si="0"/>
        <v>0</v>
      </c>
      <c r="AC17" s="56">
        <f t="shared" si="1"/>
        <v>0</v>
      </c>
      <c r="AD17" s="9"/>
    </row>
    <row r="18" spans="1:30" ht="16.2" x14ac:dyDescent="0.35">
      <c r="A18" s="1" t="s">
        <v>44</v>
      </c>
      <c r="B18" s="14" t="s">
        <v>45</v>
      </c>
      <c r="C18" s="14"/>
      <c r="D18" s="14">
        <v>0</v>
      </c>
      <c r="E18" s="14">
        <v>0</v>
      </c>
      <c r="F18" s="14"/>
      <c r="G18" s="47">
        <f t="shared" si="2"/>
        <v>0</v>
      </c>
      <c r="H18" s="48"/>
      <c r="I18" s="57">
        <f>I17</f>
        <v>3.548</v>
      </c>
      <c r="J18" s="57"/>
      <c r="K18" s="50">
        <f t="shared" si="3"/>
        <v>0</v>
      </c>
      <c r="L18" s="323">
        <f t="shared" si="4"/>
        <v>0</v>
      </c>
      <c r="N18" s="52">
        <v>5103</v>
      </c>
      <c r="O18" s="54">
        <v>254</v>
      </c>
      <c r="Q18" s="54"/>
      <c r="V18" s="451" t="s">
        <v>45</v>
      </c>
      <c r="W18" s="451"/>
      <c r="X18" s="441">
        <f>IF('4050'!K$84=1,'4050'!G18,0)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c r="G19" s="47">
        <f t="shared" si="2"/>
        <v>0</v>
      </c>
      <c r="H19" s="48"/>
      <c r="I19" s="57">
        <v>5.1040000000000001</v>
      </c>
      <c r="J19" s="57"/>
      <c r="K19" s="50">
        <f t="shared" si="3"/>
        <v>0</v>
      </c>
      <c r="L19" s="323">
        <f t="shared" si="4"/>
        <v>0</v>
      </c>
      <c r="N19" s="52">
        <v>5101</v>
      </c>
      <c r="O19" s="1">
        <v>255</v>
      </c>
      <c r="Q19" s="54"/>
      <c r="V19" s="451" t="s">
        <v>47</v>
      </c>
      <c r="W19" s="451"/>
      <c r="X19" s="441">
        <f>IF('4050'!K$84=1,'4050'!G19,0)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c r="G20" s="47">
        <f t="shared" si="2"/>
        <v>0</v>
      </c>
      <c r="H20" s="48"/>
      <c r="I20" s="57">
        <f>I19</f>
        <v>5.1040000000000001</v>
      </c>
      <c r="J20" s="57"/>
      <c r="K20" s="50">
        <f t="shared" si="3"/>
        <v>0</v>
      </c>
      <c r="L20" s="323">
        <f t="shared" si="4"/>
        <v>0</v>
      </c>
      <c r="N20" s="52">
        <v>5102</v>
      </c>
      <c r="O20" s="54">
        <v>255</v>
      </c>
      <c r="Q20" s="54"/>
      <c r="V20" s="451" t="s">
        <v>49</v>
      </c>
      <c r="W20" s="451"/>
      <c r="X20" s="441">
        <f>IF('4050'!K$84=1,'4050'!G20,0)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c r="G21" s="47">
        <f t="shared" si="2"/>
        <v>0</v>
      </c>
      <c r="H21" s="48"/>
      <c r="I21" s="57">
        <f>I20</f>
        <v>5.1040000000000001</v>
      </c>
      <c r="J21" s="57"/>
      <c r="K21" s="50">
        <f t="shared" si="3"/>
        <v>0</v>
      </c>
      <c r="L21" s="323">
        <f t="shared" si="4"/>
        <v>0</v>
      </c>
      <c r="N21" s="52">
        <v>5103</v>
      </c>
      <c r="O21" s="54">
        <v>255</v>
      </c>
      <c r="Q21" s="54"/>
      <c r="V21" s="451" t="s">
        <v>51</v>
      </c>
      <c r="W21" s="451"/>
      <c r="X21" s="441">
        <f>IF('4050'!K$84=1,'4050'!G21,0)</f>
        <v>0</v>
      </c>
      <c r="Y21" s="441"/>
      <c r="Z21" s="452">
        <v>1</v>
      </c>
      <c r="AA21" s="452"/>
      <c r="AB21" s="55">
        <f t="shared" si="0"/>
        <v>0</v>
      </c>
      <c r="AC21" s="56">
        <f t="shared" si="1"/>
        <v>0</v>
      </c>
      <c r="AD21" s="9"/>
    </row>
    <row r="22" spans="1:30" ht="16.2" x14ac:dyDescent="0.35">
      <c r="A22" s="1" t="s">
        <v>52</v>
      </c>
      <c r="B22" s="14" t="s">
        <v>53</v>
      </c>
      <c r="C22" s="14"/>
      <c r="D22" s="14">
        <v>12.96</v>
      </c>
      <c r="E22" s="14">
        <v>0</v>
      </c>
      <c r="F22" s="14"/>
      <c r="G22" s="47">
        <f t="shared" si="2"/>
        <v>25.92</v>
      </c>
      <c r="H22" s="48"/>
      <c r="I22" s="57">
        <v>1.147</v>
      </c>
      <c r="J22" s="57"/>
      <c r="K22" s="50">
        <f t="shared" si="3"/>
        <v>29.7302</v>
      </c>
      <c r="L22" s="323">
        <f t="shared" si="4"/>
        <v>123341.42297916599</v>
      </c>
      <c r="N22" s="52">
        <v>5101</v>
      </c>
      <c r="O22" s="53">
        <v>130</v>
      </c>
      <c r="Q22" s="54"/>
      <c r="V22" s="451" t="s">
        <v>53</v>
      </c>
      <c r="W22" s="451"/>
      <c r="X22" s="441">
        <f>IF('4050'!K$84=1,'4050'!G22,0)</f>
        <v>0</v>
      </c>
      <c r="Y22" s="441"/>
      <c r="Z22" s="452">
        <v>1</v>
      </c>
      <c r="AA22" s="452"/>
      <c r="AB22" s="55">
        <f t="shared" si="0"/>
        <v>0</v>
      </c>
      <c r="AC22" s="56">
        <f t="shared" si="1"/>
        <v>0</v>
      </c>
      <c r="AD22" s="9"/>
    </row>
    <row r="23" spans="1:30" ht="16.2" x14ac:dyDescent="0.35">
      <c r="A23" s="1" t="s">
        <v>54</v>
      </c>
      <c r="B23" s="14" t="s">
        <v>55</v>
      </c>
      <c r="C23" s="14"/>
      <c r="D23" s="14">
        <v>5.44</v>
      </c>
      <c r="E23" s="14">
        <v>0</v>
      </c>
      <c r="F23" s="14"/>
      <c r="G23" s="47">
        <f t="shared" si="2"/>
        <v>10.88</v>
      </c>
      <c r="H23" s="48"/>
      <c r="I23" s="57">
        <f>I22</f>
        <v>1.147</v>
      </c>
      <c r="J23" s="57"/>
      <c r="K23" s="50">
        <f t="shared" si="3"/>
        <v>12.4794</v>
      </c>
      <c r="L23" s="323">
        <f t="shared" si="4"/>
        <v>51773.178583601999</v>
      </c>
      <c r="N23" s="52">
        <v>5102</v>
      </c>
      <c r="O23" s="53">
        <v>130</v>
      </c>
      <c r="Q23" s="54"/>
      <c r="V23" s="451" t="s">
        <v>55</v>
      </c>
      <c r="W23" s="451"/>
      <c r="X23" s="441">
        <f>IF('4050'!K$84=1,'4050'!G23,0)</f>
        <v>0</v>
      </c>
      <c r="Y23" s="441"/>
      <c r="Z23" s="452">
        <v>1</v>
      </c>
      <c r="AA23" s="452"/>
      <c r="AB23" s="55">
        <f t="shared" si="0"/>
        <v>0</v>
      </c>
      <c r="AC23" s="56">
        <f t="shared" si="1"/>
        <v>0</v>
      </c>
      <c r="AD23" s="9"/>
    </row>
    <row r="24" spans="1:30" ht="16.2" x14ac:dyDescent="0.35">
      <c r="A24" s="1" t="s">
        <v>56</v>
      </c>
      <c r="B24" s="14" t="s">
        <v>57</v>
      </c>
      <c r="C24" s="14"/>
      <c r="D24" s="14">
        <v>0</v>
      </c>
      <c r="E24" s="14">
        <v>0</v>
      </c>
      <c r="F24" s="14"/>
      <c r="G24" s="47">
        <f t="shared" si="2"/>
        <v>0</v>
      </c>
      <c r="H24" s="48"/>
      <c r="I24" s="57">
        <f>I23</f>
        <v>1.147</v>
      </c>
      <c r="J24" s="57"/>
      <c r="K24" s="50">
        <f t="shared" si="3"/>
        <v>0</v>
      </c>
      <c r="L24" s="323">
        <f t="shared" si="4"/>
        <v>0</v>
      </c>
      <c r="N24" s="52">
        <v>5103</v>
      </c>
      <c r="O24" s="53">
        <v>130</v>
      </c>
      <c r="Q24" s="54"/>
      <c r="V24" s="451" t="s">
        <v>57</v>
      </c>
      <c r="W24" s="451"/>
      <c r="X24" s="441">
        <f>IF('4050'!K$84=1,'4050'!G24,0)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c r="G25" s="47">
        <f t="shared" si="2"/>
        <v>0</v>
      </c>
      <c r="H25" s="48"/>
      <c r="I25" s="57">
        <v>1.004</v>
      </c>
      <c r="J25" s="57"/>
      <c r="K25" s="50">
        <f t="shared" si="3"/>
        <v>0</v>
      </c>
      <c r="L25" s="323">
        <f t="shared" si="4"/>
        <v>0</v>
      </c>
      <c r="N25" s="52">
        <v>5310</v>
      </c>
      <c r="O25" s="53">
        <v>300</v>
      </c>
      <c r="Q25" s="54"/>
      <c r="V25" s="451" t="s">
        <v>59</v>
      </c>
      <c r="W25" s="451"/>
      <c r="X25" s="441">
        <f>IF('4050'!K$84=1,'4050'!G25,0)</f>
        <v>0</v>
      </c>
      <c r="Y25" s="441"/>
      <c r="Z25" s="452">
        <v>1</v>
      </c>
      <c r="AA25" s="452"/>
      <c r="AB25" s="55">
        <f t="shared" si="0"/>
        <v>0</v>
      </c>
      <c r="AC25" s="56">
        <f t="shared" si="1"/>
        <v>0</v>
      </c>
      <c r="AD25" s="9"/>
    </row>
    <row r="26" spans="1:30" ht="20.25" customHeight="1" thickBot="1" x14ac:dyDescent="0.35">
      <c r="B26" s="60" t="s">
        <v>60</v>
      </c>
      <c r="C26" s="60"/>
      <c r="D26" s="61">
        <f t="shared" ref="D26:E26" si="5">SUM(D10:D25)</f>
        <v>223.52</v>
      </c>
      <c r="E26" s="61">
        <f t="shared" si="5"/>
        <v>0</v>
      </c>
      <c r="F26" s="61"/>
      <c r="G26" s="61">
        <f>SUM(G10:G25)</f>
        <v>447.04</v>
      </c>
      <c r="H26" s="62"/>
      <c r="I26" s="62"/>
      <c r="J26" s="63"/>
      <c r="K26" s="64">
        <f>SUM(K10:K25)</f>
        <v>484.90219999999999</v>
      </c>
      <c r="L26" s="321">
        <f>SUM(L10:L25)</f>
        <v>2011709.5530379259</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362" t="s">
        <v>480</v>
      </c>
      <c r="E27" s="362"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11.5</v>
      </c>
      <c r="E28" s="14">
        <v>0</v>
      </c>
      <c r="F28" s="75"/>
      <c r="G28" s="47">
        <f t="shared" ref="G28:G36" si="6">IF($B$154&lt;8,D28*2,D28+E28)</f>
        <v>23</v>
      </c>
      <c r="H28" s="76"/>
      <c r="I28" s="77" t="s">
        <v>68</v>
      </c>
      <c r="J28" s="52">
        <v>251</v>
      </c>
      <c r="K28" s="78">
        <v>1047</v>
      </c>
      <c r="L28" s="323">
        <f>SUM(G28*K28)</f>
        <v>24081</v>
      </c>
      <c r="N28" s="13">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1.5</v>
      </c>
      <c r="E29" s="14">
        <v>0</v>
      </c>
      <c r="F29" s="85"/>
      <c r="G29" s="47">
        <f t="shared" si="6"/>
        <v>3</v>
      </c>
      <c r="H29" s="76"/>
      <c r="I29" s="52" t="s">
        <v>68</v>
      </c>
      <c r="J29" s="52">
        <v>252</v>
      </c>
      <c r="K29" s="78">
        <v>3380</v>
      </c>
      <c r="L29" s="323">
        <f t="shared" ref="L29:L36" si="8">SUM(G29*K29)</f>
        <v>10140</v>
      </c>
      <c r="N29" s="13">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0.5</v>
      </c>
      <c r="E30" s="14">
        <v>0</v>
      </c>
      <c r="F30" s="85"/>
      <c r="G30" s="47">
        <f t="shared" si="6"/>
        <v>1</v>
      </c>
      <c r="H30" s="76"/>
      <c r="I30" s="52" t="s">
        <v>68</v>
      </c>
      <c r="J30" s="52">
        <v>253</v>
      </c>
      <c r="K30" s="78">
        <v>6896</v>
      </c>
      <c r="L30" s="323">
        <f t="shared" si="8"/>
        <v>6896</v>
      </c>
      <c r="N30" s="13">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10</v>
      </c>
      <c r="E31" s="14">
        <v>0</v>
      </c>
      <c r="F31" s="85"/>
      <c r="G31" s="47">
        <f t="shared" si="6"/>
        <v>20</v>
      </c>
      <c r="H31" s="76"/>
      <c r="I31" s="86" t="s">
        <v>72</v>
      </c>
      <c r="J31" s="52">
        <v>251</v>
      </c>
      <c r="K31" s="78">
        <v>1173</v>
      </c>
      <c r="L31" s="323">
        <f t="shared" si="8"/>
        <v>23460</v>
      </c>
      <c r="N31" s="13">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1.5</v>
      </c>
      <c r="E32" s="14">
        <v>0</v>
      </c>
      <c r="F32" s="85"/>
      <c r="G32" s="47">
        <f t="shared" si="6"/>
        <v>3</v>
      </c>
      <c r="H32" s="76"/>
      <c r="I32" s="86" t="s">
        <v>72</v>
      </c>
      <c r="J32" s="52">
        <v>252</v>
      </c>
      <c r="K32" s="78">
        <v>3506</v>
      </c>
      <c r="L32" s="323">
        <f t="shared" si="8"/>
        <v>10518</v>
      </c>
      <c r="N32" s="13">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0.5</v>
      </c>
      <c r="E33" s="14">
        <v>0</v>
      </c>
      <c r="F33" s="85"/>
      <c r="G33" s="47">
        <f t="shared" si="6"/>
        <v>1</v>
      </c>
      <c r="H33" s="76"/>
      <c r="I33" s="86" t="s">
        <v>72</v>
      </c>
      <c r="J33" s="52">
        <v>253</v>
      </c>
      <c r="K33" s="78">
        <v>7023</v>
      </c>
      <c r="L33" s="323">
        <f t="shared" si="8"/>
        <v>7023</v>
      </c>
      <c r="N33" s="13">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c r="G34" s="47">
        <f t="shared" si="6"/>
        <v>0</v>
      </c>
      <c r="H34" s="76"/>
      <c r="I34" s="86" t="s">
        <v>76</v>
      </c>
      <c r="J34" s="52">
        <v>251</v>
      </c>
      <c r="K34" s="78">
        <v>835</v>
      </c>
      <c r="L34" s="323">
        <f t="shared" si="8"/>
        <v>0</v>
      </c>
      <c r="N34" s="13">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c r="G35" s="47">
        <f t="shared" si="6"/>
        <v>0</v>
      </c>
      <c r="H35" s="76"/>
      <c r="I35" s="86" t="s">
        <v>76</v>
      </c>
      <c r="J35" s="52">
        <v>252</v>
      </c>
      <c r="K35" s="78">
        <v>3168</v>
      </c>
      <c r="L35" s="323">
        <f t="shared" si="8"/>
        <v>0</v>
      </c>
      <c r="N35" s="13">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c r="G36" s="47">
        <f t="shared" si="6"/>
        <v>0</v>
      </c>
      <c r="H36" s="76"/>
      <c r="I36" s="86" t="s">
        <v>76</v>
      </c>
      <c r="J36" s="52">
        <v>253</v>
      </c>
      <c r="K36" s="78">
        <v>6685</v>
      </c>
      <c r="L36" s="323">
        <f t="shared" si="8"/>
        <v>0</v>
      </c>
      <c r="N36" s="13">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25.5</v>
      </c>
      <c r="E37" s="61">
        <f t="shared" si="10"/>
        <v>0</v>
      </c>
      <c r="F37" s="61"/>
      <c r="G37" s="61">
        <f>SUM(G28:G36)</f>
        <v>51</v>
      </c>
      <c r="H37" s="62"/>
      <c r="I37" s="14" t="s">
        <v>80</v>
      </c>
      <c r="J37" s="14"/>
      <c r="K37" s="14"/>
      <c r="L37" s="323">
        <f>SUM(L28:L36)</f>
        <v>82118</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84490.559999999998</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2178318.1130379257</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4" t="s">
        <v>90</v>
      </c>
      <c r="X46" s="483" t="s">
        <v>93</v>
      </c>
      <c r="Y46" s="483"/>
      <c r="Z46" s="484" t="s">
        <v>92</v>
      </c>
      <c r="AA46" s="484"/>
      <c r="AB46" s="484"/>
      <c r="AC46" s="484"/>
      <c r="AD46" s="115"/>
    </row>
    <row r="47" spans="1:30" ht="18.75" customHeight="1" x14ac:dyDescent="0.3">
      <c r="B47" s="98" t="s">
        <v>94</v>
      </c>
      <c r="C47" s="116">
        <f>K10+K11+K16+K19+K22</f>
        <v>319.74279999999999</v>
      </c>
      <c r="D47" s="116"/>
      <c r="E47" s="116"/>
      <c r="F47" s="116"/>
      <c r="G47" s="117">
        <f>K7</f>
        <v>1.0289999999999999</v>
      </c>
      <c r="H47" s="117"/>
      <c r="I47" s="118">
        <v>1317.85</v>
      </c>
      <c r="J47" s="119" t="s">
        <v>95</v>
      </c>
      <c r="K47" s="120">
        <f>ROUND(C47*G47*I47,0)</f>
        <v>433593</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165.15940000000001</v>
      </c>
      <c r="D48" s="116"/>
      <c r="E48" s="116"/>
      <c r="F48" s="116"/>
      <c r="G48" s="117">
        <f>K7</f>
        <v>1.0289999999999999</v>
      </c>
      <c r="H48" s="117"/>
      <c r="I48" s="118">
        <v>898.92</v>
      </c>
      <c r="J48" s="119" t="s">
        <v>95</v>
      </c>
      <c r="K48" s="120">
        <f>ROUND(C48*G48*I48,0)</f>
        <v>152771</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484.90219999999999</v>
      </c>
      <c r="D50" s="138"/>
      <c r="E50" s="139"/>
      <c r="F50" s="139"/>
      <c r="G50" s="140" t="s">
        <v>97</v>
      </c>
      <c r="H50" s="140"/>
      <c r="I50" s="140"/>
      <c r="J50" s="140"/>
      <c r="K50" s="140"/>
      <c r="L50" s="323">
        <f>IF(B2=75,0,K49+K48+K47)</f>
        <v>586364</v>
      </c>
      <c r="N50" s="3"/>
      <c r="O50" s="1"/>
      <c r="V50" s="143"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484.90219999999999</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2.415E-3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447.04</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2.4429999999999999E-3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2.415E-3</v>
      </c>
      <c r="L59" s="323">
        <f>SUM(I59*K59)</f>
        <v>10228.884645</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23</v>
      </c>
      <c r="I67" s="120">
        <v>107785963</v>
      </c>
      <c r="J67" s="156" t="s">
        <v>109</v>
      </c>
      <c r="K67" s="157">
        <f>K54</f>
        <v>2.415E-3</v>
      </c>
      <c r="L67" s="323">
        <f>SUM(I67*K67)</f>
        <v>260303.100645</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2.4429999999999999E-3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2.415E-3</v>
      </c>
      <c r="L70" s="323">
        <f t="shared" si="11"/>
        <v>-10161.44094</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2.415E-3</v>
      </c>
      <c r="L71" s="323">
        <f t="shared" si="11"/>
        <v>4545.3342899999998</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2.4429999999999999E-3</v>
      </c>
      <c r="L72" s="323">
        <f t="shared" si="11"/>
        <v>34742.875313999997</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24</v>
      </c>
      <c r="I74" s="18"/>
      <c r="J74" s="155"/>
      <c r="K74" s="18"/>
      <c r="L74" s="337"/>
      <c r="O74" s="1"/>
      <c r="V74" s="494" t="s">
        <v>127</v>
      </c>
      <c r="W74" s="494"/>
      <c r="X74" s="162" t="s">
        <v>128</v>
      </c>
      <c r="Y74" s="163"/>
      <c r="Z74" s="164">
        <f>+I75</f>
        <v>2</v>
      </c>
      <c r="AA74" s="165" t="s">
        <v>129</v>
      </c>
      <c r="AB74" s="166">
        <f>+K75</f>
        <v>365</v>
      </c>
      <c r="AC74" s="56">
        <f>ROUND(AB74*Z74,0)</f>
        <v>730</v>
      </c>
      <c r="AD74" s="9"/>
    </row>
    <row r="75" spans="1:30" ht="19.5" customHeight="1" x14ac:dyDescent="0.3">
      <c r="A75" s="1" t="s">
        <v>130</v>
      </c>
      <c r="B75" s="167" t="s">
        <v>127</v>
      </c>
      <c r="C75" s="168" t="s">
        <v>128</v>
      </c>
      <c r="D75" s="167">
        <v>2</v>
      </c>
      <c r="E75" s="167">
        <v>0</v>
      </c>
      <c r="F75" s="167"/>
      <c r="G75" s="169">
        <f>IF(E75=0,D75,E75)</f>
        <v>2</v>
      </c>
      <c r="H75" s="170"/>
      <c r="I75" s="171">
        <f>AVERAGE(G75,D75)</f>
        <v>2</v>
      </c>
      <c r="J75" s="172" t="s">
        <v>129</v>
      </c>
      <c r="K75" s="173">
        <v>365</v>
      </c>
      <c r="L75" s="323">
        <f t="shared" ref="L75:L78" si="12">SUM(I75*K75)</f>
        <v>730</v>
      </c>
      <c r="N75" s="1">
        <v>7802</v>
      </c>
      <c r="O75" s="1">
        <v>0</v>
      </c>
      <c r="V75" s="494" t="s">
        <v>127</v>
      </c>
      <c r="W75" s="494"/>
      <c r="X75" s="162" t="s">
        <v>131</v>
      </c>
      <c r="Y75" s="174"/>
      <c r="Z75" s="175">
        <f>+I76</f>
        <v>1</v>
      </c>
      <c r="AA75" s="165" t="s">
        <v>129</v>
      </c>
      <c r="AB75" s="176">
        <f>+K76</f>
        <v>1373</v>
      </c>
      <c r="AC75" s="56">
        <f>ROUND(AB75*Z75,0)</f>
        <v>1373</v>
      </c>
      <c r="AD75" s="9"/>
    </row>
    <row r="76" spans="1:30" ht="19.5" customHeight="1" x14ac:dyDescent="0.3">
      <c r="A76" s="1" t="s">
        <v>132</v>
      </c>
      <c r="B76" s="167" t="s">
        <v>127</v>
      </c>
      <c r="C76" s="168" t="s">
        <v>131</v>
      </c>
      <c r="D76" s="167">
        <v>1</v>
      </c>
      <c r="E76" s="167">
        <v>0</v>
      </c>
      <c r="F76" s="167"/>
      <c r="G76" s="169">
        <f>IF(E76=0,D76,E76)</f>
        <v>1</v>
      </c>
      <c r="H76" s="170"/>
      <c r="I76" s="171">
        <f>AVERAGE(G76,D76)</f>
        <v>1</v>
      </c>
      <c r="J76" s="172" t="s">
        <v>129</v>
      </c>
      <c r="K76" s="177">
        <v>1373</v>
      </c>
      <c r="L76" s="323">
        <f t="shared" si="12"/>
        <v>1373</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2.4429999999999999E-3</v>
      </c>
      <c r="L77" s="323">
        <f t="shared" si="12"/>
        <v>4207.0927430000002</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2.415E-3</v>
      </c>
      <c r="L78" s="323">
        <f t="shared" si="12"/>
        <v>0</v>
      </c>
      <c r="O78" s="1"/>
      <c r="V78" s="479" t="str">
        <f t="shared" ref="V78:V79"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f t="shared" si="13"/>
        <v>0</v>
      </c>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2103</v>
      </c>
      <c r="AD81" s="188"/>
    </row>
    <row r="82" spans="1:30" ht="22.5" customHeight="1" thickTop="1" thickBot="1" x14ac:dyDescent="0.35">
      <c r="B82" s="14" t="s">
        <v>139</v>
      </c>
      <c r="C82" s="14"/>
      <c r="D82" s="14"/>
      <c r="E82" s="14"/>
      <c r="F82" s="14"/>
      <c r="G82" s="14"/>
      <c r="H82" s="14"/>
      <c r="I82" s="14"/>
      <c r="J82" s="14"/>
      <c r="K82" s="14"/>
      <c r="L82" s="342">
        <f>SUM(L44:L81)</f>
        <v>3070650.959734926</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'4050'!AC81</f>
        <v>2103</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13" t="s">
        <v>147</v>
      </c>
      <c r="C86" s="14"/>
      <c r="D86" s="14"/>
      <c r="E86" s="14"/>
      <c r="F86" s="14"/>
      <c r="G86" s="14"/>
      <c r="H86" s="14"/>
      <c r="I86" s="14"/>
      <c r="J86" s="195" t="s">
        <v>148</v>
      </c>
      <c r="K86" s="196">
        <f>IF(K84=1,L84,L82)</f>
        <v>3070650.959734926</v>
      </c>
      <c r="L86" s="323">
        <f>IF(G26=0,0,IF(G26&gt;250,-(((250/G26)*K86)*IF(M86="H",0.02,0.05)),IF(M86="H",-0.02*K86,-0.05*K86)))</f>
        <v>-85860.632150784208</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13" t="s">
        <v>150</v>
      </c>
      <c r="C87" s="14"/>
      <c r="D87" s="14"/>
      <c r="E87" s="14"/>
      <c r="F87" s="14"/>
      <c r="G87" s="14"/>
      <c r="H87" s="14"/>
      <c r="I87" s="14"/>
      <c r="J87" s="14"/>
      <c r="K87" s="197"/>
      <c r="L87" s="337">
        <f>L82+L86</f>
        <v>2984790.3275841419</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v>56062</v>
      </c>
      <c r="E89" s="14"/>
      <c r="F89" s="14"/>
      <c r="G89" s="14"/>
      <c r="H89" s="14"/>
      <c r="I89" s="14"/>
      <c r="J89" s="14"/>
      <c r="K89" s="197"/>
      <c r="L89" s="323">
        <v>-1692737.83</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1292052.4975841418</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258410.49951682836</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67671.915835962092</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382</v>
      </c>
      <c r="C109" s="208" t="s">
        <v>177</v>
      </c>
      <c r="V109" s="207"/>
    </row>
    <row r="110" spans="2:30" hidden="1" x14ac:dyDescent="0.3">
      <c r="B110" s="214"/>
      <c r="C110" s="208"/>
      <c r="V110" s="207"/>
    </row>
    <row r="111" spans="2:30" hidden="1" x14ac:dyDescent="0.3">
      <c r="B111" s="212" t="s">
        <v>383</v>
      </c>
      <c r="C111" s="208" t="s">
        <v>179</v>
      </c>
      <c r="V111" s="207"/>
    </row>
    <row r="112" spans="2:30" hidden="1" x14ac:dyDescent="0.3">
      <c r="B112" s="212" t="s">
        <v>383</v>
      </c>
      <c r="C112" s="208" t="s">
        <v>180</v>
      </c>
    </row>
    <row r="113" spans="2:3" hidden="1" x14ac:dyDescent="0.3">
      <c r="B113" s="212" t="s">
        <v>284</v>
      </c>
      <c r="C113" s="208" t="s">
        <v>182</v>
      </c>
    </row>
    <row r="114" spans="2:3" hidden="1" x14ac:dyDescent="0.3">
      <c r="B114" s="212" t="s">
        <v>384</v>
      </c>
      <c r="C114" s="208" t="s">
        <v>184</v>
      </c>
    </row>
    <row r="115" spans="2:3" hidden="1" x14ac:dyDescent="0.3">
      <c r="B115" s="212" t="s">
        <v>284</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2:3" hidden="1" x14ac:dyDescent="0.3">
      <c r="B129" s="212" t="s">
        <v>165</v>
      </c>
      <c r="C129" s="208" t="s">
        <v>206</v>
      </c>
    </row>
    <row r="130" spans="2:3" hidden="1" x14ac:dyDescent="0.3">
      <c r="B130" s="212" t="s">
        <v>207</v>
      </c>
      <c r="C130" s="208" t="s">
        <v>208</v>
      </c>
    </row>
    <row r="131" spans="2:3" hidden="1" x14ac:dyDescent="0.3">
      <c r="B131" s="212" t="s">
        <v>201</v>
      </c>
      <c r="C131" s="208" t="s">
        <v>209</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210</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c r="B154" s="13">
        <v>6</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B2" sqref="B2"/>
    </sheetView>
  </sheetViews>
  <sheetFormatPr defaultColWidth="8.6640625" defaultRowHeight="15.6" x14ac:dyDescent="0.3"/>
  <cols>
    <col min="1" max="1" width="11.3320312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326"/>
      <c r="N2" s="3"/>
      <c r="O2" s="1"/>
      <c r="V2" s="8">
        <f>'4051'!B2</f>
        <v>50</v>
      </c>
      <c r="W2" s="429" t="s">
        <v>4</v>
      </c>
      <c r="X2" s="430"/>
      <c r="Y2" s="431"/>
      <c r="Z2" s="431"/>
      <c r="AA2" s="431"/>
      <c r="AB2" s="431"/>
      <c r="AC2" s="431"/>
      <c r="AD2" s="9"/>
    </row>
    <row r="3" spans="1:30" ht="20.399999999999999" x14ac:dyDescent="0.35">
      <c r="B3" s="10" t="s">
        <v>405</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'4051'!G7</f>
        <v>4031.77</v>
      </c>
      <c r="Y7" s="445"/>
      <c r="Z7" s="446" t="s">
        <v>11</v>
      </c>
      <c r="AA7" s="446"/>
      <c r="AB7" s="447">
        <f>+K7</f>
        <v>1.0289999999999999</v>
      </c>
      <c r="AC7" s="447"/>
      <c r="AD7" s="9"/>
    </row>
    <row r="8" spans="1:30" ht="51" customHeight="1" x14ac:dyDescent="0.3">
      <c r="B8" s="28" t="s">
        <v>12</v>
      </c>
      <c r="C8" s="28"/>
      <c r="D8" s="30" t="s">
        <v>480</v>
      </c>
      <c r="E8" s="30"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124.31</v>
      </c>
      <c r="E10" s="46">
        <v>0</v>
      </c>
      <c r="F10" s="46"/>
      <c r="G10" s="47">
        <f>IF($B$154&lt;8,D10*2,D10+E10)</f>
        <v>248.62</v>
      </c>
      <c r="H10" s="48"/>
      <c r="I10" s="49">
        <v>1.1259999999999999</v>
      </c>
      <c r="J10" s="49"/>
      <c r="K10" s="50">
        <f>ROUND(G10*I10,4)</f>
        <v>279.9461</v>
      </c>
      <c r="L10" s="323">
        <f>SUM(K10*$G$7)*($K$7)</f>
        <v>1161409.9579373128</v>
      </c>
      <c r="N10" s="52">
        <v>5101</v>
      </c>
      <c r="O10" s="53">
        <v>101</v>
      </c>
      <c r="Q10" s="54"/>
      <c r="V10" s="440" t="s">
        <v>26</v>
      </c>
      <c r="W10" s="440"/>
      <c r="X10" s="441">
        <f>IF('4051'!K$84=1,'4051'!G10,0)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15.98</v>
      </c>
      <c r="E11" s="14">
        <v>0</v>
      </c>
      <c r="F11" s="14"/>
      <c r="G11" s="47">
        <f t="shared" ref="G11:G25" si="2">IF($B$154&lt;8,D11*2,D11+E11)</f>
        <v>31.96</v>
      </c>
      <c r="H11" s="48"/>
      <c r="I11" s="57">
        <f>I10</f>
        <v>1.1259999999999999</v>
      </c>
      <c r="J11" s="57"/>
      <c r="K11" s="50">
        <f t="shared" ref="K11:K25" si="3">ROUND(G11*I11,4)</f>
        <v>35.987000000000002</v>
      </c>
      <c r="L11" s="323">
        <f t="shared" ref="L11:L25" si="4">SUM(K11*$G$7)*($K$7)</f>
        <v>149298.95489271</v>
      </c>
      <c r="M11" s="1" t="str">
        <f>IF(ROUND(G11,2)=ROUND(SUM(G28:G30),2)," ","CHECK 2. PK-3 Lines Below")</f>
        <v xml:space="preserve"> </v>
      </c>
      <c r="N11" s="52">
        <v>5101</v>
      </c>
      <c r="O11" s="58" t="s">
        <v>29</v>
      </c>
      <c r="Q11" s="54"/>
      <c r="V11" s="451" t="s">
        <v>28</v>
      </c>
      <c r="W11" s="451"/>
      <c r="X11" s="441">
        <f>IF('4051'!K$84=1,'4051'!G11,0)</f>
        <v>0</v>
      </c>
      <c r="Y11" s="441"/>
      <c r="Z11" s="452">
        <v>1</v>
      </c>
      <c r="AA11" s="452"/>
      <c r="AB11" s="55">
        <f t="shared" si="0"/>
        <v>0</v>
      </c>
      <c r="AC11" s="56">
        <f t="shared" si="1"/>
        <v>0</v>
      </c>
      <c r="AD11" s="9"/>
    </row>
    <row r="12" spans="1:30" x14ac:dyDescent="0.3">
      <c r="A12" s="1" t="s">
        <v>30</v>
      </c>
      <c r="B12" s="14" t="s">
        <v>31</v>
      </c>
      <c r="C12" s="14"/>
      <c r="D12" s="14">
        <v>65.260000000000005</v>
      </c>
      <c r="E12" s="14">
        <v>0</v>
      </c>
      <c r="F12" s="14"/>
      <c r="G12" s="47">
        <f t="shared" si="2"/>
        <v>130.52000000000001</v>
      </c>
      <c r="H12" s="48"/>
      <c r="I12" s="57">
        <v>1</v>
      </c>
      <c r="J12" s="57"/>
      <c r="K12" s="50">
        <f t="shared" si="3"/>
        <v>130.52000000000001</v>
      </c>
      <c r="L12" s="323">
        <f t="shared" si="4"/>
        <v>541487.19239159999</v>
      </c>
      <c r="N12" s="52">
        <v>5102</v>
      </c>
      <c r="O12" s="53">
        <v>102</v>
      </c>
      <c r="Q12" s="54"/>
      <c r="V12" s="451" t="s">
        <v>31</v>
      </c>
      <c r="W12" s="451"/>
      <c r="X12" s="441">
        <f>IF('4051'!K$84=1,'4051'!G12,0)</f>
        <v>0</v>
      </c>
      <c r="Y12" s="441"/>
      <c r="Z12" s="452">
        <v>1</v>
      </c>
      <c r="AA12" s="452"/>
      <c r="AB12" s="55">
        <f t="shared" si="0"/>
        <v>0</v>
      </c>
      <c r="AC12" s="56">
        <f t="shared" si="1"/>
        <v>0</v>
      </c>
      <c r="AD12" s="9"/>
    </row>
    <row r="13" spans="1:30" x14ac:dyDescent="0.3">
      <c r="A13" s="1" t="s">
        <v>32</v>
      </c>
      <c r="B13" s="14" t="s">
        <v>33</v>
      </c>
      <c r="C13" s="14"/>
      <c r="D13" s="14">
        <v>12.5</v>
      </c>
      <c r="E13" s="14">
        <v>0</v>
      </c>
      <c r="F13" s="14"/>
      <c r="G13" s="47">
        <f t="shared" si="2"/>
        <v>25</v>
      </c>
      <c r="H13" s="48"/>
      <c r="I13" s="57">
        <f>I12</f>
        <v>1</v>
      </c>
      <c r="J13" s="57"/>
      <c r="K13" s="50">
        <f t="shared" si="3"/>
        <v>25</v>
      </c>
      <c r="L13" s="323">
        <f t="shared" si="4"/>
        <v>103717.28324999999</v>
      </c>
      <c r="M13" s="1" t="str">
        <f>IF(ROUND(G13,2)=ROUND(SUM(G31:G33),2)," ","CHECK 2. 4-8 Lines Below")</f>
        <v xml:space="preserve"> </v>
      </c>
      <c r="N13" s="52">
        <v>5102</v>
      </c>
      <c r="O13" s="58" t="s">
        <v>34</v>
      </c>
      <c r="Q13" s="54"/>
      <c r="V13" s="451" t="s">
        <v>33</v>
      </c>
      <c r="W13" s="451"/>
      <c r="X13" s="441">
        <f>IF('4051'!K$84=1,'4051'!G13,0)</f>
        <v>0</v>
      </c>
      <c r="Y13" s="441"/>
      <c r="Z13" s="452">
        <v>1</v>
      </c>
      <c r="AA13" s="452"/>
      <c r="AB13" s="55">
        <f t="shared" si="0"/>
        <v>0</v>
      </c>
      <c r="AC13" s="56">
        <f t="shared" si="1"/>
        <v>0</v>
      </c>
      <c r="AD13" s="9"/>
    </row>
    <row r="14" spans="1:30" x14ac:dyDescent="0.3">
      <c r="A14" s="1" t="s">
        <v>35</v>
      </c>
      <c r="B14" s="14" t="s">
        <v>36</v>
      </c>
      <c r="C14" s="14"/>
      <c r="D14" s="14">
        <v>0</v>
      </c>
      <c r="E14" s="14">
        <v>0</v>
      </c>
      <c r="F14" s="14"/>
      <c r="G14" s="47">
        <f t="shared" si="2"/>
        <v>0</v>
      </c>
      <c r="H14" s="48"/>
      <c r="I14" s="57">
        <v>1.004</v>
      </c>
      <c r="J14" s="57"/>
      <c r="K14" s="50">
        <f t="shared" si="3"/>
        <v>0</v>
      </c>
      <c r="L14" s="323">
        <f t="shared" si="4"/>
        <v>0</v>
      </c>
      <c r="N14" s="52">
        <v>5103</v>
      </c>
      <c r="O14" s="53">
        <v>103</v>
      </c>
      <c r="Q14" s="54"/>
      <c r="V14" s="451" t="s">
        <v>36</v>
      </c>
      <c r="W14" s="451"/>
      <c r="X14" s="441">
        <f>IF('4051'!K$84=1,'4051'!G14,0)</f>
        <v>0</v>
      </c>
      <c r="Y14" s="441"/>
      <c r="Z14" s="452">
        <v>1</v>
      </c>
      <c r="AA14" s="452"/>
      <c r="AB14" s="55">
        <f t="shared" si="0"/>
        <v>0</v>
      </c>
      <c r="AC14" s="56">
        <f t="shared" si="1"/>
        <v>0</v>
      </c>
      <c r="AD14" s="9"/>
    </row>
    <row r="15" spans="1:30" x14ac:dyDescent="0.3">
      <c r="A15" s="1" t="s">
        <v>37</v>
      </c>
      <c r="B15" s="14" t="s">
        <v>38</v>
      </c>
      <c r="C15" s="14"/>
      <c r="D15" s="14">
        <v>0</v>
      </c>
      <c r="E15" s="14">
        <v>0</v>
      </c>
      <c r="F15" s="14"/>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IF('4051'!K$84=1,'4051'!G15,0)</f>
        <v>0</v>
      </c>
      <c r="Y15" s="441"/>
      <c r="Z15" s="452">
        <v>1</v>
      </c>
      <c r="AA15" s="452"/>
      <c r="AB15" s="55">
        <f t="shared" si="0"/>
        <v>0</v>
      </c>
      <c r="AC15" s="59">
        <f t="shared" si="1"/>
        <v>0</v>
      </c>
      <c r="AD15" s="9"/>
    </row>
    <row r="16" spans="1:30" ht="16.2" x14ac:dyDescent="0.35">
      <c r="A16" s="1" t="s">
        <v>40</v>
      </c>
      <c r="B16" s="14" t="s">
        <v>41</v>
      </c>
      <c r="C16" s="14"/>
      <c r="D16" s="14">
        <v>0</v>
      </c>
      <c r="E16" s="14">
        <v>0</v>
      </c>
      <c r="F16" s="14"/>
      <c r="G16" s="47">
        <f t="shared" si="2"/>
        <v>0</v>
      </c>
      <c r="H16" s="48"/>
      <c r="I16" s="57">
        <v>3.548</v>
      </c>
      <c r="J16" s="57"/>
      <c r="K16" s="50">
        <f t="shared" si="3"/>
        <v>0</v>
      </c>
      <c r="L16" s="323">
        <f t="shared" si="4"/>
        <v>0</v>
      </c>
      <c r="N16" s="52">
        <v>5101</v>
      </c>
      <c r="O16" s="1">
        <v>254</v>
      </c>
      <c r="Q16" s="54"/>
      <c r="V16" s="451" t="s">
        <v>41</v>
      </c>
      <c r="W16" s="451"/>
      <c r="X16" s="441">
        <f>IF('4051'!K$84=1,'4051'!G16,0)</f>
        <v>0</v>
      </c>
      <c r="Y16" s="441"/>
      <c r="Z16" s="452">
        <v>1</v>
      </c>
      <c r="AA16" s="452"/>
      <c r="AB16" s="55">
        <f t="shared" si="0"/>
        <v>0</v>
      </c>
      <c r="AC16" s="56">
        <f t="shared" si="1"/>
        <v>0</v>
      </c>
      <c r="AD16" s="9"/>
    </row>
    <row r="17" spans="1:30" ht="16.2" x14ac:dyDescent="0.35">
      <c r="A17" s="1" t="s">
        <v>42</v>
      </c>
      <c r="B17" s="14" t="s">
        <v>43</v>
      </c>
      <c r="C17" s="14"/>
      <c r="D17" s="14">
        <v>0</v>
      </c>
      <c r="E17" s="14">
        <v>0</v>
      </c>
      <c r="F17" s="14"/>
      <c r="G17" s="47">
        <f t="shared" si="2"/>
        <v>0</v>
      </c>
      <c r="H17" s="48"/>
      <c r="I17" s="57">
        <f>I16</f>
        <v>3.548</v>
      </c>
      <c r="J17" s="57"/>
      <c r="K17" s="50">
        <f t="shared" si="3"/>
        <v>0</v>
      </c>
      <c r="L17" s="323">
        <f t="shared" si="4"/>
        <v>0</v>
      </c>
      <c r="N17" s="52">
        <v>5102</v>
      </c>
      <c r="O17" s="54">
        <v>254</v>
      </c>
      <c r="Q17" s="54"/>
      <c r="V17" s="451" t="s">
        <v>43</v>
      </c>
      <c r="W17" s="451"/>
      <c r="X17" s="441">
        <f>IF('4051'!K$84=1,'4051'!G17,0)</f>
        <v>0</v>
      </c>
      <c r="Y17" s="441"/>
      <c r="Z17" s="452">
        <v>1</v>
      </c>
      <c r="AA17" s="452"/>
      <c r="AB17" s="55">
        <f t="shared" si="0"/>
        <v>0</v>
      </c>
      <c r="AC17" s="56">
        <f t="shared" si="1"/>
        <v>0</v>
      </c>
      <c r="AD17" s="9"/>
    </row>
    <row r="18" spans="1:30" ht="16.2" x14ac:dyDescent="0.35">
      <c r="A18" s="1" t="s">
        <v>44</v>
      </c>
      <c r="B18" s="14" t="s">
        <v>45</v>
      </c>
      <c r="C18" s="14"/>
      <c r="D18" s="14">
        <v>0</v>
      </c>
      <c r="E18" s="14">
        <v>0</v>
      </c>
      <c r="F18" s="14"/>
      <c r="G18" s="47">
        <f t="shared" si="2"/>
        <v>0</v>
      </c>
      <c r="H18" s="48"/>
      <c r="I18" s="57">
        <f>I17</f>
        <v>3.548</v>
      </c>
      <c r="J18" s="57"/>
      <c r="K18" s="50">
        <f t="shared" si="3"/>
        <v>0</v>
      </c>
      <c r="L18" s="323">
        <f t="shared" si="4"/>
        <v>0</v>
      </c>
      <c r="N18" s="52">
        <v>5103</v>
      </c>
      <c r="O18" s="54">
        <v>254</v>
      </c>
      <c r="Q18" s="54"/>
      <c r="V18" s="451" t="s">
        <v>45</v>
      </c>
      <c r="W18" s="451"/>
      <c r="X18" s="441">
        <f>IF('4051'!K$84=1,'4051'!G18,0)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c r="G19" s="47">
        <f t="shared" si="2"/>
        <v>0</v>
      </c>
      <c r="H19" s="48"/>
      <c r="I19" s="57">
        <v>5.1040000000000001</v>
      </c>
      <c r="J19" s="57"/>
      <c r="K19" s="50">
        <f t="shared" si="3"/>
        <v>0</v>
      </c>
      <c r="L19" s="323">
        <f t="shared" si="4"/>
        <v>0</v>
      </c>
      <c r="N19" s="52">
        <v>5101</v>
      </c>
      <c r="O19" s="1">
        <v>255</v>
      </c>
      <c r="Q19" s="54"/>
      <c r="V19" s="451" t="s">
        <v>47</v>
      </c>
      <c r="W19" s="451"/>
      <c r="X19" s="441">
        <f>IF('4051'!K$84=1,'4051'!G19,0)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c r="G20" s="47">
        <f t="shared" si="2"/>
        <v>0</v>
      </c>
      <c r="H20" s="48"/>
      <c r="I20" s="57">
        <f>I19</f>
        <v>5.1040000000000001</v>
      </c>
      <c r="J20" s="57"/>
      <c r="K20" s="50">
        <f t="shared" si="3"/>
        <v>0</v>
      </c>
      <c r="L20" s="323">
        <f t="shared" si="4"/>
        <v>0</v>
      </c>
      <c r="N20" s="52">
        <v>5102</v>
      </c>
      <c r="O20" s="54">
        <v>255</v>
      </c>
      <c r="Q20" s="54"/>
      <c r="V20" s="451" t="s">
        <v>49</v>
      </c>
      <c r="W20" s="451"/>
      <c r="X20" s="441">
        <f>IF('4051'!K$84=1,'4051'!G20,0)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c r="G21" s="47">
        <f t="shared" si="2"/>
        <v>0</v>
      </c>
      <c r="H21" s="48"/>
      <c r="I21" s="57">
        <f>I20</f>
        <v>5.1040000000000001</v>
      </c>
      <c r="J21" s="57"/>
      <c r="K21" s="50">
        <f t="shared" si="3"/>
        <v>0</v>
      </c>
      <c r="L21" s="323">
        <f t="shared" si="4"/>
        <v>0</v>
      </c>
      <c r="N21" s="52">
        <v>5103</v>
      </c>
      <c r="O21" s="54">
        <v>255</v>
      </c>
      <c r="Q21" s="54"/>
      <c r="V21" s="451" t="s">
        <v>51</v>
      </c>
      <c r="W21" s="451"/>
      <c r="X21" s="441">
        <f>IF('4051'!K$84=1,'4051'!G21,0)</f>
        <v>0</v>
      </c>
      <c r="Y21" s="441"/>
      <c r="Z21" s="452">
        <v>1</v>
      </c>
      <c r="AA21" s="452"/>
      <c r="AB21" s="55">
        <f t="shared" si="0"/>
        <v>0</v>
      </c>
      <c r="AC21" s="56">
        <f t="shared" si="1"/>
        <v>0</v>
      </c>
      <c r="AD21" s="9"/>
    </row>
    <row r="22" spans="1:30" ht="16.2" x14ac:dyDescent="0.35">
      <c r="A22" s="1" t="s">
        <v>52</v>
      </c>
      <c r="B22" s="14" t="s">
        <v>53</v>
      </c>
      <c r="C22" s="14"/>
      <c r="D22" s="14">
        <v>29.04</v>
      </c>
      <c r="E22" s="14">
        <v>0</v>
      </c>
      <c r="F22" s="14"/>
      <c r="G22" s="47">
        <f t="shared" si="2"/>
        <v>58.08</v>
      </c>
      <c r="H22" s="48"/>
      <c r="I22" s="57">
        <v>1.147</v>
      </c>
      <c r="J22" s="57"/>
      <c r="K22" s="50">
        <f t="shared" si="3"/>
        <v>66.617800000000003</v>
      </c>
      <c r="L22" s="323">
        <f t="shared" si="4"/>
        <v>276376.689283674</v>
      </c>
      <c r="N22" s="52">
        <v>5101</v>
      </c>
      <c r="O22" s="53">
        <v>130</v>
      </c>
      <c r="Q22" s="54"/>
      <c r="V22" s="451" t="s">
        <v>53</v>
      </c>
      <c r="W22" s="451"/>
      <c r="X22" s="441">
        <f>IF('4051'!K$84=1,'4051'!G22,0)</f>
        <v>0</v>
      </c>
      <c r="Y22" s="441"/>
      <c r="Z22" s="452">
        <v>1</v>
      </c>
      <c r="AA22" s="452"/>
      <c r="AB22" s="55">
        <f t="shared" si="0"/>
        <v>0</v>
      </c>
      <c r="AC22" s="56">
        <f t="shared" si="1"/>
        <v>0</v>
      </c>
      <c r="AD22" s="9"/>
    </row>
    <row r="23" spans="1:30" ht="16.2" x14ac:dyDescent="0.35">
      <c r="A23" s="1" t="s">
        <v>54</v>
      </c>
      <c r="B23" s="14" t="s">
        <v>55</v>
      </c>
      <c r="C23" s="14"/>
      <c r="D23" s="14">
        <v>9.3000000000000007</v>
      </c>
      <c r="E23" s="14">
        <v>0</v>
      </c>
      <c r="F23" s="14"/>
      <c r="G23" s="47">
        <f t="shared" si="2"/>
        <v>18.600000000000001</v>
      </c>
      <c r="H23" s="48"/>
      <c r="I23" s="57">
        <f>I22</f>
        <v>1.147</v>
      </c>
      <c r="J23" s="57"/>
      <c r="K23" s="50">
        <f t="shared" si="3"/>
        <v>21.334199999999999</v>
      </c>
      <c r="L23" s="323">
        <f t="shared" si="4"/>
        <v>88509.01057248599</v>
      </c>
      <c r="N23" s="52">
        <v>5102</v>
      </c>
      <c r="O23" s="53">
        <v>130</v>
      </c>
      <c r="Q23" s="54"/>
      <c r="V23" s="451" t="s">
        <v>55</v>
      </c>
      <c r="W23" s="451"/>
      <c r="X23" s="441">
        <f>IF('4051'!K$84=1,'4051'!G23,0)</f>
        <v>0</v>
      </c>
      <c r="Y23" s="441"/>
      <c r="Z23" s="452">
        <v>1</v>
      </c>
      <c r="AA23" s="452"/>
      <c r="AB23" s="55">
        <f t="shared" si="0"/>
        <v>0</v>
      </c>
      <c r="AC23" s="56">
        <f t="shared" si="1"/>
        <v>0</v>
      </c>
      <c r="AD23" s="9"/>
    </row>
    <row r="24" spans="1:30" ht="16.2" x14ac:dyDescent="0.35">
      <c r="A24" s="1" t="s">
        <v>56</v>
      </c>
      <c r="B24" s="14" t="s">
        <v>57</v>
      </c>
      <c r="C24" s="14"/>
      <c r="D24" s="14">
        <v>0</v>
      </c>
      <c r="E24" s="14">
        <v>0</v>
      </c>
      <c r="F24" s="14"/>
      <c r="G24" s="47">
        <f t="shared" si="2"/>
        <v>0</v>
      </c>
      <c r="H24" s="48"/>
      <c r="I24" s="57">
        <f>I23</f>
        <v>1.147</v>
      </c>
      <c r="J24" s="57"/>
      <c r="K24" s="50">
        <f t="shared" si="3"/>
        <v>0</v>
      </c>
      <c r="L24" s="323">
        <f t="shared" si="4"/>
        <v>0</v>
      </c>
      <c r="N24" s="52">
        <v>5103</v>
      </c>
      <c r="O24" s="53">
        <v>130</v>
      </c>
      <c r="Q24" s="54"/>
      <c r="V24" s="451" t="s">
        <v>57</v>
      </c>
      <c r="W24" s="451"/>
      <c r="X24" s="441">
        <f>IF('4051'!K$84=1,'4051'!G24,0)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c r="G25" s="47">
        <f t="shared" si="2"/>
        <v>0</v>
      </c>
      <c r="H25" s="48"/>
      <c r="I25" s="57">
        <v>1.004</v>
      </c>
      <c r="J25" s="57"/>
      <c r="K25" s="50">
        <f t="shared" si="3"/>
        <v>0</v>
      </c>
      <c r="L25" s="323">
        <f t="shared" si="4"/>
        <v>0</v>
      </c>
      <c r="N25" s="52">
        <v>5310</v>
      </c>
      <c r="O25" s="53">
        <v>300</v>
      </c>
      <c r="Q25" s="54"/>
      <c r="V25" s="451" t="s">
        <v>59</v>
      </c>
      <c r="W25" s="451"/>
      <c r="X25" s="441">
        <f>IF('4051'!K$84=1,'4051'!G25,0)</f>
        <v>0</v>
      </c>
      <c r="Y25" s="441"/>
      <c r="Z25" s="452">
        <v>1</v>
      </c>
      <c r="AA25" s="452"/>
      <c r="AB25" s="55">
        <f t="shared" si="0"/>
        <v>0</v>
      </c>
      <c r="AC25" s="56">
        <f t="shared" si="1"/>
        <v>0</v>
      </c>
      <c r="AD25" s="9"/>
    </row>
    <row r="26" spans="1:30" ht="20.25" customHeight="1" thickBot="1" x14ac:dyDescent="0.35">
      <c r="B26" s="60" t="s">
        <v>60</v>
      </c>
      <c r="C26" s="60"/>
      <c r="D26" s="61">
        <f t="shared" ref="D26:E26" si="5">SUM(D10:D25)</f>
        <v>256.39</v>
      </c>
      <c r="E26" s="61">
        <f t="shared" si="5"/>
        <v>0</v>
      </c>
      <c r="F26" s="61"/>
      <c r="G26" s="61">
        <f>SUM(G10:G25)</f>
        <v>512.78</v>
      </c>
      <c r="H26" s="62"/>
      <c r="I26" s="62"/>
      <c r="J26" s="63"/>
      <c r="K26" s="64">
        <f>SUM(K10:K25)</f>
        <v>559.40510000000006</v>
      </c>
      <c r="L26" s="321">
        <f>SUM(L10:L25)</f>
        <v>2320799.0883277832</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362" t="s">
        <v>480</v>
      </c>
      <c r="E27" s="362"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14.48</v>
      </c>
      <c r="E28" s="14">
        <v>0</v>
      </c>
      <c r="F28" s="75"/>
      <c r="G28" s="47">
        <f t="shared" ref="G28:G36" si="6">IF($B$154&lt;8,D28*2,D28+E28)</f>
        <v>28.96</v>
      </c>
      <c r="H28" s="76"/>
      <c r="I28" s="77" t="s">
        <v>68</v>
      </c>
      <c r="J28" s="52">
        <v>251</v>
      </c>
      <c r="K28" s="78">
        <v>1047</v>
      </c>
      <c r="L28" s="323">
        <f>SUM(G28*K28)</f>
        <v>30321.120000000003</v>
      </c>
      <c r="N28" s="13">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1.5</v>
      </c>
      <c r="E29" s="14">
        <v>0</v>
      </c>
      <c r="F29" s="85"/>
      <c r="G29" s="47">
        <f t="shared" si="6"/>
        <v>3</v>
      </c>
      <c r="H29" s="76"/>
      <c r="I29" s="52" t="s">
        <v>68</v>
      </c>
      <c r="J29" s="52">
        <v>252</v>
      </c>
      <c r="K29" s="78">
        <v>3380</v>
      </c>
      <c r="L29" s="323">
        <f t="shared" ref="L29:L36" si="8">SUM(G29*K29)</f>
        <v>10140</v>
      </c>
      <c r="N29" s="13">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c r="G30" s="47">
        <f t="shared" si="6"/>
        <v>0</v>
      </c>
      <c r="H30" s="76"/>
      <c r="I30" s="52" t="s">
        <v>68</v>
      </c>
      <c r="J30" s="52">
        <v>253</v>
      </c>
      <c r="K30" s="78">
        <v>6896</v>
      </c>
      <c r="L30" s="323">
        <f t="shared" si="8"/>
        <v>0</v>
      </c>
      <c r="N30" s="13">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12</v>
      </c>
      <c r="E31" s="14">
        <v>0</v>
      </c>
      <c r="F31" s="85"/>
      <c r="G31" s="47">
        <f t="shared" si="6"/>
        <v>24</v>
      </c>
      <c r="H31" s="76"/>
      <c r="I31" s="86" t="s">
        <v>72</v>
      </c>
      <c r="J31" s="52">
        <v>251</v>
      </c>
      <c r="K31" s="78">
        <v>1173</v>
      </c>
      <c r="L31" s="323">
        <f t="shared" si="8"/>
        <v>28152</v>
      </c>
      <c r="N31" s="13">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0.5</v>
      </c>
      <c r="E32" s="14">
        <v>0</v>
      </c>
      <c r="F32" s="85"/>
      <c r="G32" s="47">
        <f t="shared" si="6"/>
        <v>1</v>
      </c>
      <c r="H32" s="76"/>
      <c r="I32" s="86" t="s">
        <v>72</v>
      </c>
      <c r="J32" s="52">
        <v>252</v>
      </c>
      <c r="K32" s="78">
        <v>3506</v>
      </c>
      <c r="L32" s="323">
        <f t="shared" si="8"/>
        <v>3506</v>
      </c>
      <c r="N32" s="13">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c r="G33" s="47">
        <f t="shared" si="6"/>
        <v>0</v>
      </c>
      <c r="H33" s="76"/>
      <c r="I33" s="86" t="s">
        <v>72</v>
      </c>
      <c r="J33" s="52">
        <v>253</v>
      </c>
      <c r="K33" s="78">
        <v>7023</v>
      </c>
      <c r="L33" s="323">
        <f t="shared" si="8"/>
        <v>0</v>
      </c>
      <c r="N33" s="13">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c r="G34" s="47">
        <f t="shared" si="6"/>
        <v>0</v>
      </c>
      <c r="H34" s="76"/>
      <c r="I34" s="86" t="s">
        <v>76</v>
      </c>
      <c r="J34" s="52">
        <v>251</v>
      </c>
      <c r="K34" s="78">
        <v>835</v>
      </c>
      <c r="L34" s="323">
        <f t="shared" si="8"/>
        <v>0</v>
      </c>
      <c r="N34" s="13">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c r="G35" s="47">
        <f t="shared" si="6"/>
        <v>0</v>
      </c>
      <c r="H35" s="76"/>
      <c r="I35" s="86" t="s">
        <v>76</v>
      </c>
      <c r="J35" s="52">
        <v>252</v>
      </c>
      <c r="K35" s="78">
        <v>3168</v>
      </c>
      <c r="L35" s="323">
        <f t="shared" si="8"/>
        <v>0</v>
      </c>
      <c r="N35" s="13">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c r="G36" s="47">
        <f t="shared" si="6"/>
        <v>0</v>
      </c>
      <c r="H36" s="76"/>
      <c r="I36" s="86" t="s">
        <v>76</v>
      </c>
      <c r="J36" s="52">
        <v>253</v>
      </c>
      <c r="K36" s="78">
        <v>6685</v>
      </c>
      <c r="L36" s="323">
        <f t="shared" si="8"/>
        <v>0</v>
      </c>
      <c r="N36" s="13">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28.48</v>
      </c>
      <c r="E37" s="61">
        <f t="shared" si="10"/>
        <v>0</v>
      </c>
      <c r="F37" s="61"/>
      <c r="G37" s="61">
        <f>SUM(G28:G36)</f>
        <v>56.96</v>
      </c>
      <c r="H37" s="62"/>
      <c r="I37" s="14" t="s">
        <v>80</v>
      </c>
      <c r="J37" s="14"/>
      <c r="K37" s="14"/>
      <c r="L37" s="323">
        <f>SUM(L28:L36)</f>
        <v>72119.12</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96915.42</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2489833.6283277832</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4" t="s">
        <v>90</v>
      </c>
      <c r="X46" s="483" t="s">
        <v>93</v>
      </c>
      <c r="Y46" s="483"/>
      <c r="Z46" s="484" t="s">
        <v>92</v>
      </c>
      <c r="AA46" s="484"/>
      <c r="AB46" s="484"/>
      <c r="AC46" s="484"/>
      <c r="AD46" s="115"/>
    </row>
    <row r="47" spans="1:30" ht="18.75" customHeight="1" x14ac:dyDescent="0.3">
      <c r="B47" s="98" t="s">
        <v>94</v>
      </c>
      <c r="C47" s="116">
        <f>K10+K11+K16+K19+K22</f>
        <v>382.55090000000001</v>
      </c>
      <c r="D47" s="116"/>
      <c r="E47" s="116"/>
      <c r="F47" s="116"/>
      <c r="G47" s="117">
        <f>K7</f>
        <v>1.0289999999999999</v>
      </c>
      <c r="H47" s="117"/>
      <c r="I47" s="118">
        <v>1317.85</v>
      </c>
      <c r="J47" s="119" t="s">
        <v>95</v>
      </c>
      <c r="K47" s="120">
        <f>ROUND(C47*G47*I47,0)</f>
        <v>518765</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176.85420000000002</v>
      </c>
      <c r="D48" s="116"/>
      <c r="E48" s="116"/>
      <c r="F48" s="116"/>
      <c r="G48" s="117">
        <f>K7</f>
        <v>1.0289999999999999</v>
      </c>
      <c r="H48" s="117"/>
      <c r="I48" s="118">
        <v>898.92</v>
      </c>
      <c r="J48" s="119" t="s">
        <v>95</v>
      </c>
      <c r="K48" s="120">
        <f>ROUND(C48*G48*I48,0)</f>
        <v>163588</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559.40510000000006</v>
      </c>
      <c r="D50" s="138"/>
      <c r="E50" s="139"/>
      <c r="F50" s="139"/>
      <c r="G50" s="140" t="s">
        <v>97</v>
      </c>
      <c r="H50" s="140"/>
      <c r="I50" s="140"/>
      <c r="J50" s="140"/>
      <c r="K50" s="140"/>
      <c r="L50" s="323">
        <f>IF(B2=75,0,K49+K48+K47)</f>
        <v>682353</v>
      </c>
      <c r="N50" s="3"/>
      <c r="O50" s="1"/>
      <c r="V50" s="143"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559.40510000000006</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2.7859999999999998E-3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512.78</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2.8029999999999999E-3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2.7859999999999998E-3</v>
      </c>
      <c r="L59" s="323">
        <f>SUM(I59*K59)</f>
        <v>11800.278517999999</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23</v>
      </c>
      <c r="I67" s="120">
        <v>107785963</v>
      </c>
      <c r="J67" s="156" t="s">
        <v>109</v>
      </c>
      <c r="K67" s="157">
        <f>K54</f>
        <v>2.7859999999999998E-3</v>
      </c>
      <c r="L67" s="323">
        <f>SUM(I67*K67)</f>
        <v>300291.69291799999</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2.8029999999999999E-3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2.7859999999999998E-3</v>
      </c>
      <c r="L70" s="323">
        <f t="shared" si="11"/>
        <v>-11722.473896</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2.7859999999999998E-3</v>
      </c>
      <c r="L71" s="323">
        <f t="shared" si="11"/>
        <v>5243.6030359999995</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2.8029999999999999E-3</v>
      </c>
      <c r="L72" s="323">
        <f t="shared" si="11"/>
        <v>39862.578593999999</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24</v>
      </c>
      <c r="I74" s="18"/>
      <c r="J74" s="155"/>
      <c r="K74" s="18"/>
      <c r="L74" s="337"/>
      <c r="O74" s="1"/>
      <c r="V74" s="494" t="s">
        <v>127</v>
      </c>
      <c r="W74" s="494"/>
      <c r="X74" s="162" t="s">
        <v>128</v>
      </c>
      <c r="Y74" s="163"/>
      <c r="Z74" s="164">
        <f>+I75</f>
        <v>3</v>
      </c>
      <c r="AA74" s="165" t="s">
        <v>129</v>
      </c>
      <c r="AB74" s="166">
        <f>+K75</f>
        <v>365</v>
      </c>
      <c r="AC74" s="56">
        <f>ROUND(AB74*Z74,0)</f>
        <v>1095</v>
      </c>
      <c r="AD74" s="9"/>
    </row>
    <row r="75" spans="1:30" ht="19.5" customHeight="1" x14ac:dyDescent="0.3">
      <c r="A75" s="1" t="s">
        <v>130</v>
      </c>
      <c r="B75" s="167" t="s">
        <v>127</v>
      </c>
      <c r="C75" s="168" t="s">
        <v>128</v>
      </c>
      <c r="D75" s="167">
        <v>3</v>
      </c>
      <c r="E75" s="167">
        <v>0</v>
      </c>
      <c r="F75" s="167"/>
      <c r="G75" s="169">
        <f>IF(E75=0,D75,E75)</f>
        <v>3</v>
      </c>
      <c r="H75" s="170"/>
      <c r="I75" s="171">
        <f>AVERAGE(G75,D75)</f>
        <v>3</v>
      </c>
      <c r="J75" s="172" t="s">
        <v>129</v>
      </c>
      <c r="K75" s="173">
        <v>365</v>
      </c>
      <c r="L75" s="323">
        <f t="shared" ref="L75:L78" si="12">SUM(I75*K75)</f>
        <v>1095</v>
      </c>
      <c r="N75" s="1">
        <v>7802</v>
      </c>
      <c r="O75" s="1">
        <v>0</v>
      </c>
      <c r="V75" s="494" t="s">
        <v>127</v>
      </c>
      <c r="W75" s="494"/>
      <c r="X75" s="162" t="s">
        <v>131</v>
      </c>
      <c r="Y75" s="174"/>
      <c r="Z75" s="175">
        <f>+I76</f>
        <v>1</v>
      </c>
      <c r="AA75" s="165" t="s">
        <v>129</v>
      </c>
      <c r="AB75" s="176">
        <f>+K76</f>
        <v>1373</v>
      </c>
      <c r="AC75" s="56">
        <f>ROUND(AB75*Z75,0)</f>
        <v>1373</v>
      </c>
      <c r="AD75" s="9"/>
    </row>
    <row r="76" spans="1:30" ht="19.5" customHeight="1" x14ac:dyDescent="0.3">
      <c r="A76" s="1" t="s">
        <v>132</v>
      </c>
      <c r="B76" s="167" t="s">
        <v>127</v>
      </c>
      <c r="C76" s="168" t="s">
        <v>131</v>
      </c>
      <c r="D76" s="167">
        <v>1</v>
      </c>
      <c r="E76" s="167">
        <v>0</v>
      </c>
      <c r="F76" s="167"/>
      <c r="G76" s="169">
        <f>IF(E76=0,D76,E76)</f>
        <v>1</v>
      </c>
      <c r="H76" s="170"/>
      <c r="I76" s="171">
        <f>AVERAGE(G76,D76)</f>
        <v>1</v>
      </c>
      <c r="J76" s="172" t="s">
        <v>129</v>
      </c>
      <c r="K76" s="177">
        <v>1373</v>
      </c>
      <c r="L76" s="323">
        <f t="shared" si="12"/>
        <v>1373</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2.8029999999999999E-3</v>
      </c>
      <c r="L77" s="323">
        <f t="shared" si="12"/>
        <v>4827.0491030000003</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2.7859999999999998E-3</v>
      </c>
      <c r="L78" s="323">
        <f t="shared" si="12"/>
        <v>0</v>
      </c>
      <c r="O78" s="1"/>
      <c r="V78" s="479" t="str">
        <f t="shared" ref="V78:V79"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f t="shared" si="13"/>
        <v>0</v>
      </c>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2468</v>
      </c>
      <c r="AD81" s="188"/>
    </row>
    <row r="82" spans="1:30" ht="22.5" customHeight="1" thickTop="1" thickBot="1" x14ac:dyDescent="0.35">
      <c r="B82" s="14" t="s">
        <v>139</v>
      </c>
      <c r="C82" s="14"/>
      <c r="D82" s="14"/>
      <c r="E82" s="14"/>
      <c r="F82" s="14"/>
      <c r="G82" s="14"/>
      <c r="H82" s="14"/>
      <c r="I82" s="14"/>
      <c r="J82" s="14"/>
      <c r="K82" s="14"/>
      <c r="L82" s="342">
        <f>SUM(L44:L81)</f>
        <v>3524957.3566007833</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'4051'!AC81</f>
        <v>2468</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13" t="s">
        <v>147</v>
      </c>
      <c r="C86" s="14"/>
      <c r="D86" s="14"/>
      <c r="E86" s="14"/>
      <c r="F86" s="14"/>
      <c r="G86" s="14"/>
      <c r="H86" s="14"/>
      <c r="I86" s="14"/>
      <c r="J86" s="195" t="s">
        <v>148</v>
      </c>
      <c r="K86" s="196">
        <f>IF(K84=1,L84,L82)</f>
        <v>3524957.3566007833</v>
      </c>
      <c r="L86" s="323">
        <f>IF(G26=0,0,IF(G26&gt;250,-(((250/G26)*K86)*IF(M86="H",0.02,0.05)),IF(M86="H",-0.02*K86,-0.05*K86)))</f>
        <v>-85927.623849428201</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13" t="s">
        <v>150</v>
      </c>
      <c r="C87" s="14"/>
      <c r="D87" s="14"/>
      <c r="E87" s="14"/>
      <c r="F87" s="14"/>
      <c r="G87" s="14"/>
      <c r="H87" s="14"/>
      <c r="I87" s="14"/>
      <c r="J87" s="14"/>
      <c r="K87" s="197"/>
      <c r="L87" s="337">
        <f>L82+L86</f>
        <v>3439029.732751355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c r="G89" s="14"/>
      <c r="H89" s="14"/>
      <c r="I89" s="14"/>
      <c r="J89" s="14"/>
      <c r="K89" s="197"/>
      <c r="L89" s="323">
        <v>-1898378.92</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1540650.8127513551</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308130.16255027102</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90320.243980610976</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382</v>
      </c>
      <c r="C109" s="208" t="s">
        <v>177</v>
      </c>
      <c r="V109" s="207"/>
    </row>
    <row r="110" spans="2:30" hidden="1" x14ac:dyDescent="0.3">
      <c r="B110" s="214"/>
      <c r="C110" s="208"/>
      <c r="V110" s="207"/>
    </row>
    <row r="111" spans="2:30" hidden="1" x14ac:dyDescent="0.3">
      <c r="B111" s="212" t="s">
        <v>383</v>
      </c>
      <c r="C111" s="208" t="s">
        <v>179</v>
      </c>
      <c r="V111" s="207"/>
    </row>
    <row r="112" spans="2:30" hidden="1" x14ac:dyDescent="0.3">
      <c r="B112" s="212" t="s">
        <v>383</v>
      </c>
      <c r="C112" s="208" t="s">
        <v>180</v>
      </c>
    </row>
    <row r="113" spans="2:3" hidden="1" x14ac:dyDescent="0.3">
      <c r="B113" s="212" t="s">
        <v>284</v>
      </c>
      <c r="C113" s="208" t="s">
        <v>182</v>
      </c>
    </row>
    <row r="114" spans="2:3" hidden="1" x14ac:dyDescent="0.3">
      <c r="B114" s="212" t="s">
        <v>384</v>
      </c>
      <c r="C114" s="208" t="s">
        <v>184</v>
      </c>
    </row>
    <row r="115" spans="2:3" hidden="1" x14ac:dyDescent="0.3">
      <c r="B115" s="212" t="s">
        <v>284</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2:3" hidden="1" x14ac:dyDescent="0.3">
      <c r="B129" s="212" t="s">
        <v>165</v>
      </c>
      <c r="C129" s="208" t="s">
        <v>206</v>
      </c>
    </row>
    <row r="130" spans="2:3" hidden="1" x14ac:dyDescent="0.3">
      <c r="B130" s="212" t="s">
        <v>207</v>
      </c>
      <c r="C130" s="208" t="s">
        <v>208</v>
      </c>
    </row>
    <row r="131" spans="2:3" hidden="1" x14ac:dyDescent="0.3">
      <c r="B131" s="212" t="s">
        <v>201</v>
      </c>
      <c r="C131" s="208" t="s">
        <v>209</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210</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c r="B154" s="13">
        <v>6</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B2" sqref="B2"/>
    </sheetView>
  </sheetViews>
  <sheetFormatPr defaultColWidth="8.6640625" defaultRowHeight="15.6" x14ac:dyDescent="0.3"/>
  <cols>
    <col min="1" max="1" width="11.33203125" style="1" hidden="1" customWidth="1"/>
    <col min="2" max="2" width="10.44140625" style="290"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3.6640625" style="1" customWidth="1"/>
    <col min="11" max="11" width="15.5546875" style="1" bestFit="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326"/>
      <c r="M2" s="1" t="s">
        <v>381</v>
      </c>
      <c r="N2" s="3"/>
      <c r="O2" s="1"/>
      <c r="V2" s="8">
        <f>'4061'!B2</f>
        <v>50</v>
      </c>
      <c r="W2" s="429" t="s">
        <v>4</v>
      </c>
      <c r="X2" s="430"/>
      <c r="Y2" s="431"/>
      <c r="Z2" s="431"/>
      <c r="AA2" s="431"/>
      <c r="AB2" s="431"/>
      <c r="AC2" s="431"/>
      <c r="AD2" s="9"/>
    </row>
    <row r="3" spans="1:30" ht="20.399999999999999" x14ac:dyDescent="0.35">
      <c r="B3" s="10" t="s">
        <v>442</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'4061'!G7</f>
        <v>4031.77</v>
      </c>
      <c r="Y7" s="445"/>
      <c r="Z7" s="446" t="s">
        <v>11</v>
      </c>
      <c r="AA7" s="446"/>
      <c r="AB7" s="447">
        <f>+K7</f>
        <v>1.0289999999999999</v>
      </c>
      <c r="AC7" s="447"/>
      <c r="AD7" s="9"/>
    </row>
    <row r="8" spans="1:30" ht="51" customHeight="1" x14ac:dyDescent="0.3">
      <c r="B8" s="28" t="s">
        <v>12</v>
      </c>
      <c r="C8" s="28"/>
      <c r="D8" s="307" t="s">
        <v>480</v>
      </c>
      <c r="E8" s="30"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0</v>
      </c>
      <c r="E10" s="46">
        <v>0</v>
      </c>
      <c r="F10" s="46"/>
      <c r="G10" s="47">
        <f>IF($B$154&lt;8,D10*2,D10+E10)</f>
        <v>0</v>
      </c>
      <c r="H10" s="48"/>
      <c r="I10" s="49">
        <v>1.1259999999999999</v>
      </c>
      <c r="J10" s="49"/>
      <c r="K10" s="50">
        <f>ROUND(G10*I10,4)</f>
        <v>0</v>
      </c>
      <c r="L10" s="323">
        <f>SUM(K10*$G$7)*($K$7)</f>
        <v>0</v>
      </c>
      <c r="N10" s="52">
        <v>5101</v>
      </c>
      <c r="O10" s="53">
        <v>101</v>
      </c>
      <c r="Q10" s="305"/>
      <c r="V10" s="440" t="s">
        <v>26</v>
      </c>
      <c r="W10" s="440"/>
      <c r="X10" s="441">
        <f>IF('4061'!K$84=1,'4061'!G10,0)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v>
      </c>
      <c r="E11" s="14">
        <v>0</v>
      </c>
      <c r="F11" s="14"/>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305"/>
      <c r="V11" s="451" t="s">
        <v>28</v>
      </c>
      <c r="W11" s="451"/>
      <c r="X11" s="441">
        <f>IF('4061'!K$84=1,'4061'!G11,0)</f>
        <v>0</v>
      </c>
      <c r="Y11" s="441"/>
      <c r="Z11" s="452">
        <v>1</v>
      </c>
      <c r="AA11" s="452"/>
      <c r="AB11" s="55">
        <f t="shared" si="0"/>
        <v>0</v>
      </c>
      <c r="AC11" s="56">
        <f t="shared" si="1"/>
        <v>0</v>
      </c>
      <c r="AD11" s="9"/>
    </row>
    <row r="12" spans="1:30" x14ac:dyDescent="0.3">
      <c r="A12" s="1" t="s">
        <v>30</v>
      </c>
      <c r="B12" s="14" t="s">
        <v>31</v>
      </c>
      <c r="C12" s="14"/>
      <c r="D12" s="14">
        <v>62.84</v>
      </c>
      <c r="E12" s="14">
        <v>0</v>
      </c>
      <c r="F12" s="14"/>
      <c r="G12" s="47">
        <f t="shared" si="2"/>
        <v>125.68</v>
      </c>
      <c r="H12" s="48"/>
      <c r="I12" s="57">
        <v>1</v>
      </c>
      <c r="J12" s="57"/>
      <c r="K12" s="50">
        <f t="shared" si="3"/>
        <v>125.68</v>
      </c>
      <c r="L12" s="323">
        <f t="shared" si="4"/>
        <v>521407.52635439998</v>
      </c>
      <c r="N12" s="52">
        <v>5102</v>
      </c>
      <c r="O12" s="53">
        <v>102</v>
      </c>
      <c r="Q12" s="305"/>
      <c r="V12" s="451" t="s">
        <v>31</v>
      </c>
      <c r="W12" s="451"/>
      <c r="X12" s="441">
        <f>IF('4061'!K$84=1,'4061'!G12,0)</f>
        <v>0</v>
      </c>
      <c r="Y12" s="441"/>
      <c r="Z12" s="452">
        <v>1</v>
      </c>
      <c r="AA12" s="452"/>
      <c r="AB12" s="55">
        <f t="shared" si="0"/>
        <v>0</v>
      </c>
      <c r="AC12" s="56">
        <f t="shared" si="1"/>
        <v>0</v>
      </c>
      <c r="AD12" s="9"/>
    </row>
    <row r="13" spans="1:30" x14ac:dyDescent="0.3">
      <c r="A13" s="1" t="s">
        <v>32</v>
      </c>
      <c r="B13" s="14" t="s">
        <v>33</v>
      </c>
      <c r="C13" s="14"/>
      <c r="D13" s="14">
        <v>15.5</v>
      </c>
      <c r="E13" s="14">
        <v>0</v>
      </c>
      <c r="F13" s="14"/>
      <c r="G13" s="47">
        <f t="shared" si="2"/>
        <v>31</v>
      </c>
      <c r="H13" s="48"/>
      <c r="I13" s="57">
        <f>I12</f>
        <v>1</v>
      </c>
      <c r="J13" s="57"/>
      <c r="K13" s="50">
        <f t="shared" si="3"/>
        <v>31</v>
      </c>
      <c r="L13" s="323">
        <f t="shared" si="4"/>
        <v>128609.43122999999</v>
      </c>
      <c r="M13" s="1" t="str">
        <f>IF(ROUND(G13,2)=ROUND(SUM(G31:G33),2)," ","CHECK 2. 4-8 Lines Below")</f>
        <v xml:space="preserve"> </v>
      </c>
      <c r="N13" s="52">
        <v>5102</v>
      </c>
      <c r="O13" s="58" t="s">
        <v>34</v>
      </c>
      <c r="Q13" s="305"/>
      <c r="V13" s="451" t="s">
        <v>33</v>
      </c>
      <c r="W13" s="451"/>
      <c r="X13" s="441">
        <f>IF('4061'!K$84=1,'4061'!G13,0)</f>
        <v>0</v>
      </c>
      <c r="Y13" s="441"/>
      <c r="Z13" s="452">
        <v>1</v>
      </c>
      <c r="AA13" s="452"/>
      <c r="AB13" s="55">
        <f t="shared" si="0"/>
        <v>0</v>
      </c>
      <c r="AC13" s="56">
        <f t="shared" si="1"/>
        <v>0</v>
      </c>
      <c r="AD13" s="9"/>
    </row>
    <row r="14" spans="1:30" x14ac:dyDescent="0.3">
      <c r="A14" s="1" t="s">
        <v>35</v>
      </c>
      <c r="B14" s="14" t="s">
        <v>36</v>
      </c>
      <c r="C14" s="14"/>
      <c r="D14" s="14">
        <v>0</v>
      </c>
      <c r="E14" s="14">
        <v>0</v>
      </c>
      <c r="F14" s="14"/>
      <c r="G14" s="47">
        <f t="shared" si="2"/>
        <v>0</v>
      </c>
      <c r="H14" s="48"/>
      <c r="I14" s="57">
        <v>1.004</v>
      </c>
      <c r="J14" s="57"/>
      <c r="K14" s="50">
        <f t="shared" si="3"/>
        <v>0</v>
      </c>
      <c r="L14" s="323">
        <f t="shared" si="4"/>
        <v>0</v>
      </c>
      <c r="N14" s="52">
        <v>5103</v>
      </c>
      <c r="O14" s="53">
        <v>103</v>
      </c>
      <c r="Q14" s="305"/>
      <c r="V14" s="451" t="s">
        <v>36</v>
      </c>
      <c r="W14" s="451"/>
      <c r="X14" s="441">
        <f>IF('4061'!K$84=1,'4061'!G14,0)</f>
        <v>0</v>
      </c>
      <c r="Y14" s="441"/>
      <c r="Z14" s="452">
        <v>1</v>
      </c>
      <c r="AA14" s="452"/>
      <c r="AB14" s="55">
        <f t="shared" si="0"/>
        <v>0</v>
      </c>
      <c r="AC14" s="56">
        <f t="shared" si="1"/>
        <v>0</v>
      </c>
      <c r="AD14" s="9"/>
    </row>
    <row r="15" spans="1:30" x14ac:dyDescent="0.3">
      <c r="A15" s="1" t="s">
        <v>37</v>
      </c>
      <c r="B15" s="14" t="s">
        <v>38</v>
      </c>
      <c r="C15" s="14"/>
      <c r="D15" s="14">
        <v>0</v>
      </c>
      <c r="E15" s="14">
        <v>0</v>
      </c>
      <c r="F15" s="14"/>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305"/>
      <c r="V15" s="451" t="s">
        <v>38</v>
      </c>
      <c r="W15" s="451"/>
      <c r="X15" s="441">
        <f>IF('4061'!K$84=1,'4061'!G15,0)</f>
        <v>0</v>
      </c>
      <c r="Y15" s="441"/>
      <c r="Z15" s="452">
        <v>1</v>
      </c>
      <c r="AA15" s="452"/>
      <c r="AB15" s="55">
        <f t="shared" si="0"/>
        <v>0</v>
      </c>
      <c r="AC15" s="59">
        <f t="shared" si="1"/>
        <v>0</v>
      </c>
      <c r="AD15" s="9"/>
    </row>
    <row r="16" spans="1:30" ht="16.2" x14ac:dyDescent="0.35">
      <c r="A16" s="1" t="s">
        <v>40</v>
      </c>
      <c r="B16" s="14" t="s">
        <v>41</v>
      </c>
      <c r="C16" s="14"/>
      <c r="D16" s="14">
        <v>0</v>
      </c>
      <c r="E16" s="14">
        <v>0</v>
      </c>
      <c r="F16" s="14"/>
      <c r="G16" s="47">
        <f t="shared" si="2"/>
        <v>0</v>
      </c>
      <c r="H16" s="48"/>
      <c r="I16" s="57">
        <v>3.548</v>
      </c>
      <c r="J16" s="57"/>
      <c r="K16" s="50">
        <f t="shared" si="3"/>
        <v>0</v>
      </c>
      <c r="L16" s="323">
        <f t="shared" si="4"/>
        <v>0</v>
      </c>
      <c r="N16" s="52">
        <v>5101</v>
      </c>
      <c r="O16" s="1">
        <v>254</v>
      </c>
      <c r="Q16" s="305"/>
      <c r="V16" s="451" t="s">
        <v>41</v>
      </c>
      <c r="W16" s="451"/>
      <c r="X16" s="441">
        <f>IF('4061'!K$84=1,'4061'!G16,0)</f>
        <v>0</v>
      </c>
      <c r="Y16" s="441"/>
      <c r="Z16" s="452">
        <v>1</v>
      </c>
      <c r="AA16" s="452"/>
      <c r="AB16" s="55">
        <f t="shared" si="0"/>
        <v>0</v>
      </c>
      <c r="AC16" s="56">
        <f t="shared" si="1"/>
        <v>0</v>
      </c>
      <c r="AD16" s="9"/>
    </row>
    <row r="17" spans="1:30" ht="16.2" x14ac:dyDescent="0.35">
      <c r="A17" s="1" t="s">
        <v>42</v>
      </c>
      <c r="B17" s="14" t="s">
        <v>43</v>
      </c>
      <c r="C17" s="14"/>
      <c r="D17" s="14">
        <v>0</v>
      </c>
      <c r="E17" s="14">
        <v>0</v>
      </c>
      <c r="F17" s="14"/>
      <c r="G17" s="47">
        <f t="shared" si="2"/>
        <v>0</v>
      </c>
      <c r="H17" s="48"/>
      <c r="I17" s="57">
        <f>I16</f>
        <v>3.548</v>
      </c>
      <c r="J17" s="57"/>
      <c r="K17" s="50">
        <f t="shared" si="3"/>
        <v>0</v>
      </c>
      <c r="L17" s="323">
        <f t="shared" si="4"/>
        <v>0</v>
      </c>
      <c r="N17" s="52">
        <v>5102</v>
      </c>
      <c r="O17" s="305">
        <v>254</v>
      </c>
      <c r="Q17" s="305"/>
      <c r="V17" s="451" t="s">
        <v>43</v>
      </c>
      <c r="W17" s="451"/>
      <c r="X17" s="441">
        <f>IF('4061'!K$84=1,'4061'!G17,0)</f>
        <v>0</v>
      </c>
      <c r="Y17" s="441"/>
      <c r="Z17" s="452">
        <v>1</v>
      </c>
      <c r="AA17" s="452"/>
      <c r="AB17" s="55">
        <f t="shared" si="0"/>
        <v>0</v>
      </c>
      <c r="AC17" s="56">
        <f t="shared" si="1"/>
        <v>0</v>
      </c>
      <c r="AD17" s="9"/>
    </row>
    <row r="18" spans="1:30" ht="16.2" x14ac:dyDescent="0.35">
      <c r="A18" s="1" t="s">
        <v>44</v>
      </c>
      <c r="B18" s="14" t="s">
        <v>45</v>
      </c>
      <c r="C18" s="14"/>
      <c r="D18" s="14">
        <v>0</v>
      </c>
      <c r="E18" s="14">
        <v>0</v>
      </c>
      <c r="F18" s="14"/>
      <c r="G18" s="47">
        <f t="shared" si="2"/>
        <v>0</v>
      </c>
      <c r="H18" s="48"/>
      <c r="I18" s="57">
        <f>I17</f>
        <v>3.548</v>
      </c>
      <c r="J18" s="57"/>
      <c r="K18" s="50">
        <f t="shared" si="3"/>
        <v>0</v>
      </c>
      <c r="L18" s="323">
        <f t="shared" si="4"/>
        <v>0</v>
      </c>
      <c r="N18" s="52">
        <v>5103</v>
      </c>
      <c r="O18" s="305">
        <v>254</v>
      </c>
      <c r="Q18" s="305"/>
      <c r="V18" s="451" t="s">
        <v>45</v>
      </c>
      <c r="W18" s="451"/>
      <c r="X18" s="441">
        <f>IF('4061'!K$84=1,'4061'!G18,0)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c r="G19" s="47">
        <f t="shared" si="2"/>
        <v>0</v>
      </c>
      <c r="H19" s="48"/>
      <c r="I19" s="57">
        <v>5.1040000000000001</v>
      </c>
      <c r="J19" s="57"/>
      <c r="K19" s="50">
        <f t="shared" si="3"/>
        <v>0</v>
      </c>
      <c r="L19" s="323">
        <f t="shared" si="4"/>
        <v>0</v>
      </c>
      <c r="N19" s="52">
        <v>5101</v>
      </c>
      <c r="O19" s="1">
        <v>255</v>
      </c>
      <c r="Q19" s="305"/>
      <c r="V19" s="451" t="s">
        <v>47</v>
      </c>
      <c r="W19" s="451"/>
      <c r="X19" s="441">
        <f>IF('4061'!K$84=1,'4061'!G19,0)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c r="G20" s="47">
        <f t="shared" si="2"/>
        <v>0</v>
      </c>
      <c r="H20" s="48"/>
      <c r="I20" s="57">
        <f>I19</f>
        <v>5.1040000000000001</v>
      </c>
      <c r="J20" s="57"/>
      <c r="K20" s="50">
        <f t="shared" si="3"/>
        <v>0</v>
      </c>
      <c r="L20" s="323">
        <f t="shared" si="4"/>
        <v>0</v>
      </c>
      <c r="N20" s="52">
        <v>5102</v>
      </c>
      <c r="O20" s="305">
        <v>255</v>
      </c>
      <c r="Q20" s="305"/>
      <c r="V20" s="451" t="s">
        <v>49</v>
      </c>
      <c r="W20" s="451"/>
      <c r="X20" s="441">
        <f>IF('4061'!K$84=1,'4061'!G20,0)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c r="G21" s="47">
        <f t="shared" si="2"/>
        <v>0</v>
      </c>
      <c r="H21" s="48"/>
      <c r="I21" s="57">
        <f>I20</f>
        <v>5.1040000000000001</v>
      </c>
      <c r="J21" s="57"/>
      <c r="K21" s="50">
        <f t="shared" si="3"/>
        <v>0</v>
      </c>
      <c r="L21" s="323">
        <f t="shared" si="4"/>
        <v>0</v>
      </c>
      <c r="N21" s="52">
        <v>5103</v>
      </c>
      <c r="O21" s="305">
        <v>255</v>
      </c>
      <c r="Q21" s="305"/>
      <c r="V21" s="451" t="s">
        <v>51</v>
      </c>
      <c r="W21" s="451"/>
      <c r="X21" s="441">
        <f>IF('4061'!K$84=1,'4061'!G21,0)</f>
        <v>0</v>
      </c>
      <c r="Y21" s="441"/>
      <c r="Z21" s="452">
        <v>1</v>
      </c>
      <c r="AA21" s="452"/>
      <c r="AB21" s="55">
        <f t="shared" si="0"/>
        <v>0</v>
      </c>
      <c r="AC21" s="56">
        <f t="shared" si="1"/>
        <v>0</v>
      </c>
      <c r="AD21" s="9"/>
    </row>
    <row r="22" spans="1:30" ht="16.2" x14ac:dyDescent="0.35">
      <c r="A22" s="1" t="s">
        <v>52</v>
      </c>
      <c r="B22" s="14" t="s">
        <v>53</v>
      </c>
      <c r="C22" s="14"/>
      <c r="D22" s="14">
        <v>0</v>
      </c>
      <c r="E22" s="14">
        <v>0</v>
      </c>
      <c r="F22" s="14"/>
      <c r="G22" s="47">
        <f t="shared" si="2"/>
        <v>0</v>
      </c>
      <c r="H22" s="48"/>
      <c r="I22" s="57">
        <v>1.147</v>
      </c>
      <c r="J22" s="57"/>
      <c r="K22" s="50">
        <f t="shared" si="3"/>
        <v>0</v>
      </c>
      <c r="L22" s="323">
        <f t="shared" si="4"/>
        <v>0</v>
      </c>
      <c r="N22" s="52">
        <v>5101</v>
      </c>
      <c r="O22" s="53">
        <v>130</v>
      </c>
      <c r="Q22" s="305"/>
      <c r="V22" s="451" t="s">
        <v>53</v>
      </c>
      <c r="W22" s="451"/>
      <c r="X22" s="441">
        <f>IF('4061'!K$84=1,'4061'!G22,0)</f>
        <v>0</v>
      </c>
      <c r="Y22" s="441"/>
      <c r="Z22" s="452">
        <v>1</v>
      </c>
      <c r="AA22" s="452"/>
      <c r="AB22" s="55">
        <f t="shared" si="0"/>
        <v>0</v>
      </c>
      <c r="AC22" s="56">
        <f t="shared" si="1"/>
        <v>0</v>
      </c>
      <c r="AD22" s="9"/>
    </row>
    <row r="23" spans="1:30" ht="16.2" x14ac:dyDescent="0.35">
      <c r="A23" s="1" t="s">
        <v>54</v>
      </c>
      <c r="B23" s="14" t="s">
        <v>55</v>
      </c>
      <c r="C23" s="14"/>
      <c r="D23" s="14">
        <v>0.42</v>
      </c>
      <c r="E23" s="14">
        <v>0</v>
      </c>
      <c r="F23" s="14"/>
      <c r="G23" s="47">
        <f t="shared" si="2"/>
        <v>0.84</v>
      </c>
      <c r="H23" s="48"/>
      <c r="I23" s="57">
        <f>I22</f>
        <v>1.147</v>
      </c>
      <c r="J23" s="57"/>
      <c r="K23" s="50">
        <f t="shared" si="3"/>
        <v>0.96350000000000002</v>
      </c>
      <c r="L23" s="323">
        <f t="shared" si="4"/>
        <v>3997.2640964549996</v>
      </c>
      <c r="N23" s="52">
        <v>5102</v>
      </c>
      <c r="O23" s="53">
        <v>130</v>
      </c>
      <c r="Q23" s="305"/>
      <c r="V23" s="451" t="s">
        <v>55</v>
      </c>
      <c r="W23" s="451"/>
      <c r="X23" s="441">
        <f>IF('4061'!K$84=1,'4061'!G23,0)</f>
        <v>0</v>
      </c>
      <c r="Y23" s="441"/>
      <c r="Z23" s="452">
        <v>1</v>
      </c>
      <c r="AA23" s="452"/>
      <c r="AB23" s="55">
        <f t="shared" si="0"/>
        <v>0</v>
      </c>
      <c r="AC23" s="56">
        <f t="shared" si="1"/>
        <v>0</v>
      </c>
      <c r="AD23" s="9"/>
    </row>
    <row r="24" spans="1:30" ht="16.2" x14ac:dyDescent="0.35">
      <c r="A24" s="1" t="s">
        <v>56</v>
      </c>
      <c r="B24" s="14" t="s">
        <v>57</v>
      </c>
      <c r="C24" s="14"/>
      <c r="D24" s="14">
        <v>0</v>
      </c>
      <c r="E24" s="14">
        <v>0</v>
      </c>
      <c r="F24" s="14"/>
      <c r="G24" s="47">
        <f t="shared" si="2"/>
        <v>0</v>
      </c>
      <c r="H24" s="48"/>
      <c r="I24" s="57">
        <f>I23</f>
        <v>1.147</v>
      </c>
      <c r="J24" s="57"/>
      <c r="K24" s="50">
        <f t="shared" si="3"/>
        <v>0</v>
      </c>
      <c r="L24" s="323">
        <f t="shared" si="4"/>
        <v>0</v>
      </c>
      <c r="N24" s="52">
        <v>5103</v>
      </c>
      <c r="O24" s="53">
        <v>130</v>
      </c>
      <c r="Q24" s="305"/>
      <c r="V24" s="451" t="s">
        <v>57</v>
      </c>
      <c r="W24" s="451"/>
      <c r="X24" s="441">
        <f>IF('4061'!K$84=1,'4061'!G24,0)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c r="G25" s="47">
        <f t="shared" si="2"/>
        <v>0</v>
      </c>
      <c r="H25" s="48"/>
      <c r="I25" s="57">
        <v>1.004</v>
      </c>
      <c r="J25" s="57"/>
      <c r="K25" s="50">
        <f t="shared" si="3"/>
        <v>0</v>
      </c>
      <c r="L25" s="323">
        <f t="shared" si="4"/>
        <v>0</v>
      </c>
      <c r="N25" s="52">
        <v>5310</v>
      </c>
      <c r="O25" s="53">
        <v>300</v>
      </c>
      <c r="Q25" s="305"/>
      <c r="V25" s="451" t="s">
        <v>59</v>
      </c>
      <c r="W25" s="451"/>
      <c r="X25" s="441">
        <f>IF('4061'!K$84=1,'4061'!G25,0)</f>
        <v>0</v>
      </c>
      <c r="Y25" s="441"/>
      <c r="Z25" s="452">
        <v>1</v>
      </c>
      <c r="AA25" s="452"/>
      <c r="AB25" s="55">
        <f t="shared" si="0"/>
        <v>0</v>
      </c>
      <c r="AC25" s="56">
        <f t="shared" si="1"/>
        <v>0</v>
      </c>
      <c r="AD25" s="9"/>
    </row>
    <row r="26" spans="1:30" ht="20.25" customHeight="1" thickBot="1" x14ac:dyDescent="0.35">
      <c r="B26" s="60" t="s">
        <v>60</v>
      </c>
      <c r="C26" s="60"/>
      <c r="D26" s="61">
        <f t="shared" ref="D26:E26" si="5">SUM(D10:D25)</f>
        <v>78.760000000000005</v>
      </c>
      <c r="E26" s="61">
        <f t="shared" si="5"/>
        <v>0</v>
      </c>
      <c r="F26" s="61"/>
      <c r="G26" s="61">
        <f>SUM(G10:G25)</f>
        <v>157.52000000000001</v>
      </c>
      <c r="H26" s="62"/>
      <c r="I26" s="62"/>
      <c r="J26" s="63"/>
      <c r="K26" s="64">
        <f>SUM(K10:K25)</f>
        <v>157.64350000000002</v>
      </c>
      <c r="L26" s="321">
        <f>SUM(L10:L25)</f>
        <v>654014.22168085491</v>
      </c>
      <c r="N26" s="305"/>
      <c r="O26" s="65"/>
      <c r="P26" s="305"/>
      <c r="Q26" s="305"/>
      <c r="V26" s="453" t="s">
        <v>60</v>
      </c>
      <c r="W26" s="453"/>
      <c r="X26" s="454">
        <f>SUM(X10:X25)</f>
        <v>0</v>
      </c>
      <c r="Y26" s="454"/>
      <c r="Z26" s="455"/>
      <c r="AA26" s="456"/>
      <c r="AB26" s="66">
        <f>SUM(AB10:AB25)</f>
        <v>0</v>
      </c>
      <c r="AC26" s="67">
        <f>SUM(AC10:AC25)</f>
        <v>0</v>
      </c>
      <c r="AD26" s="9"/>
    </row>
    <row r="27" spans="1:30" ht="51.75" customHeight="1" x14ac:dyDescent="0.3">
      <c r="B27" s="60" t="s">
        <v>61</v>
      </c>
      <c r="C27" s="60"/>
      <c r="D27" s="362" t="s">
        <v>480</v>
      </c>
      <c r="E27" s="362" t="s">
        <v>481</v>
      </c>
      <c r="F27" s="30"/>
      <c r="G27" s="68" t="s">
        <v>62</v>
      </c>
      <c r="H27" s="69"/>
      <c r="I27" s="70" t="s">
        <v>63</v>
      </c>
      <c r="J27" s="70" t="s">
        <v>64</v>
      </c>
      <c r="K27" s="71" t="s">
        <v>65</v>
      </c>
      <c r="N27" s="305"/>
      <c r="O27" s="65"/>
      <c r="P27" s="305"/>
      <c r="Q27" s="305"/>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c r="G28" s="47">
        <f t="shared" ref="G28:G36" si="6">IF($B$154&lt;8,D28*2,D28+E28)</f>
        <v>0</v>
      </c>
      <c r="H28" s="76"/>
      <c r="I28" s="77" t="s">
        <v>68</v>
      </c>
      <c r="J28" s="52">
        <v>251</v>
      </c>
      <c r="K28" s="78">
        <v>1047</v>
      </c>
      <c r="L28" s="323">
        <f>SUM(G28*K28)</f>
        <v>0</v>
      </c>
      <c r="N28" s="290">
        <v>5101</v>
      </c>
      <c r="O28" s="305">
        <v>251</v>
      </c>
      <c r="P28" s="79"/>
      <c r="Q28" s="80"/>
      <c r="V28" s="465" t="s">
        <v>67</v>
      </c>
      <c r="W28" s="465"/>
      <c r="X28" s="466"/>
      <c r="Y28" s="466"/>
      <c r="Z28" s="81" t="s">
        <v>68</v>
      </c>
      <c r="AA28" s="296">
        <v>251</v>
      </c>
      <c r="AB28" s="83">
        <f>+K28</f>
        <v>1047</v>
      </c>
      <c r="AC28" s="84">
        <f t="shared" ref="AC28:AC36" si="7">ROUND(X28*AB28,0)</f>
        <v>0</v>
      </c>
      <c r="AD28" s="9"/>
    </row>
    <row r="29" spans="1:30" x14ac:dyDescent="0.3">
      <c r="A29" s="1" t="s">
        <v>69</v>
      </c>
      <c r="B29" s="461"/>
      <c r="C29" s="462"/>
      <c r="D29" s="14">
        <v>0</v>
      </c>
      <c r="E29" s="14">
        <v>0</v>
      </c>
      <c r="F29" s="85"/>
      <c r="G29" s="47">
        <f t="shared" si="6"/>
        <v>0</v>
      </c>
      <c r="H29" s="76"/>
      <c r="I29" s="52" t="s">
        <v>68</v>
      </c>
      <c r="J29" s="52">
        <v>252</v>
      </c>
      <c r="K29" s="78">
        <v>3380</v>
      </c>
      <c r="L29" s="323">
        <f t="shared" ref="L29:L36" si="8">SUM(G29*K29)</f>
        <v>0</v>
      </c>
      <c r="N29" s="290">
        <v>5101</v>
      </c>
      <c r="O29" s="305">
        <v>252</v>
      </c>
      <c r="P29" s="79"/>
      <c r="Q29" s="80"/>
      <c r="V29" s="465"/>
      <c r="W29" s="465"/>
      <c r="X29" s="466"/>
      <c r="Y29" s="466"/>
      <c r="Z29" s="296" t="s">
        <v>68</v>
      </c>
      <c r="AA29" s="296">
        <v>252</v>
      </c>
      <c r="AB29" s="83">
        <f t="shared" ref="AB29:AB36" si="9">+K29</f>
        <v>3380</v>
      </c>
      <c r="AC29" s="84">
        <f t="shared" si="7"/>
        <v>0</v>
      </c>
      <c r="AD29" s="9"/>
    </row>
    <row r="30" spans="1:30" x14ac:dyDescent="0.3">
      <c r="A30" s="1" t="s">
        <v>70</v>
      </c>
      <c r="B30" s="461"/>
      <c r="C30" s="462"/>
      <c r="D30" s="14">
        <v>0</v>
      </c>
      <c r="E30" s="14">
        <v>0</v>
      </c>
      <c r="F30" s="85"/>
      <c r="G30" s="47">
        <f t="shared" si="6"/>
        <v>0</v>
      </c>
      <c r="H30" s="76"/>
      <c r="I30" s="52" t="s">
        <v>68</v>
      </c>
      <c r="J30" s="52">
        <v>253</v>
      </c>
      <c r="K30" s="78">
        <v>6896</v>
      </c>
      <c r="L30" s="323">
        <f t="shared" si="8"/>
        <v>0</v>
      </c>
      <c r="N30" s="290">
        <v>5101</v>
      </c>
      <c r="O30" s="305">
        <v>253</v>
      </c>
      <c r="P30" s="79"/>
      <c r="Q30" s="65"/>
      <c r="V30" s="465"/>
      <c r="W30" s="465"/>
      <c r="X30" s="466"/>
      <c r="Y30" s="466"/>
      <c r="Z30" s="296" t="s">
        <v>68</v>
      </c>
      <c r="AA30" s="296">
        <v>253</v>
      </c>
      <c r="AB30" s="83">
        <f t="shared" si="9"/>
        <v>6896</v>
      </c>
      <c r="AC30" s="84">
        <f t="shared" si="7"/>
        <v>0</v>
      </c>
      <c r="AD30" s="9"/>
    </row>
    <row r="31" spans="1:30" x14ac:dyDescent="0.3">
      <c r="A31" s="1" t="s">
        <v>71</v>
      </c>
      <c r="B31" s="461"/>
      <c r="C31" s="462"/>
      <c r="D31" s="14">
        <v>14.5</v>
      </c>
      <c r="E31" s="14">
        <v>0</v>
      </c>
      <c r="F31" s="85"/>
      <c r="G31" s="47">
        <f t="shared" si="6"/>
        <v>29</v>
      </c>
      <c r="H31" s="76"/>
      <c r="I31" s="86" t="s">
        <v>72</v>
      </c>
      <c r="J31" s="52">
        <v>251</v>
      </c>
      <c r="K31" s="78">
        <v>1173</v>
      </c>
      <c r="L31" s="323">
        <f t="shared" si="8"/>
        <v>34017</v>
      </c>
      <c r="N31" s="290">
        <v>5102</v>
      </c>
      <c r="O31" s="305">
        <v>251</v>
      </c>
      <c r="P31" s="79"/>
      <c r="Q31" s="65"/>
      <c r="V31" s="465"/>
      <c r="W31" s="465"/>
      <c r="X31" s="466"/>
      <c r="Y31" s="466"/>
      <c r="Z31" s="87" t="s">
        <v>72</v>
      </c>
      <c r="AA31" s="296">
        <v>251</v>
      </c>
      <c r="AB31" s="83">
        <f t="shared" si="9"/>
        <v>1173</v>
      </c>
      <c r="AC31" s="84">
        <f t="shared" si="7"/>
        <v>0</v>
      </c>
      <c r="AD31" s="9"/>
    </row>
    <row r="32" spans="1:30" x14ac:dyDescent="0.3">
      <c r="A32" s="1" t="s">
        <v>73</v>
      </c>
      <c r="B32" s="461"/>
      <c r="C32" s="462"/>
      <c r="D32" s="14">
        <v>1</v>
      </c>
      <c r="E32" s="14">
        <v>0</v>
      </c>
      <c r="F32" s="85"/>
      <c r="G32" s="47">
        <f t="shared" si="6"/>
        <v>2</v>
      </c>
      <c r="H32" s="76"/>
      <c r="I32" s="86" t="s">
        <v>72</v>
      </c>
      <c r="J32" s="52">
        <v>252</v>
      </c>
      <c r="K32" s="78">
        <v>3506</v>
      </c>
      <c r="L32" s="323">
        <f t="shared" si="8"/>
        <v>7012</v>
      </c>
      <c r="N32" s="290">
        <v>5102</v>
      </c>
      <c r="O32" s="305">
        <v>252</v>
      </c>
      <c r="P32" s="79"/>
      <c r="Q32" s="305"/>
      <c r="V32" s="465"/>
      <c r="W32" s="465"/>
      <c r="X32" s="466"/>
      <c r="Y32" s="466"/>
      <c r="Z32" s="87" t="s">
        <v>72</v>
      </c>
      <c r="AA32" s="296">
        <v>252</v>
      </c>
      <c r="AB32" s="83">
        <f t="shared" si="9"/>
        <v>3506</v>
      </c>
      <c r="AC32" s="84">
        <f t="shared" si="7"/>
        <v>0</v>
      </c>
      <c r="AD32" s="9"/>
    </row>
    <row r="33" spans="1:30" x14ac:dyDescent="0.3">
      <c r="A33" s="1" t="s">
        <v>74</v>
      </c>
      <c r="B33" s="461"/>
      <c r="C33" s="462"/>
      <c r="D33" s="14">
        <v>0</v>
      </c>
      <c r="E33" s="14">
        <v>0</v>
      </c>
      <c r="F33" s="85"/>
      <c r="G33" s="47">
        <f t="shared" si="6"/>
        <v>0</v>
      </c>
      <c r="H33" s="76"/>
      <c r="I33" s="86" t="s">
        <v>72</v>
      </c>
      <c r="J33" s="52">
        <v>253</v>
      </c>
      <c r="K33" s="78">
        <v>7023</v>
      </c>
      <c r="L33" s="323">
        <f t="shared" si="8"/>
        <v>0</v>
      </c>
      <c r="N33" s="290">
        <v>5102</v>
      </c>
      <c r="O33" s="305">
        <v>253</v>
      </c>
      <c r="P33" s="79"/>
      <c r="Q33" s="80"/>
      <c r="V33" s="465"/>
      <c r="W33" s="465"/>
      <c r="X33" s="466"/>
      <c r="Y33" s="466"/>
      <c r="Z33" s="87" t="s">
        <v>72</v>
      </c>
      <c r="AA33" s="296">
        <v>253</v>
      </c>
      <c r="AB33" s="83">
        <f t="shared" si="9"/>
        <v>7023</v>
      </c>
      <c r="AC33" s="84">
        <f t="shared" si="7"/>
        <v>0</v>
      </c>
      <c r="AD33" s="9"/>
    </row>
    <row r="34" spans="1:30" x14ac:dyDescent="0.3">
      <c r="A34" s="1" t="s">
        <v>75</v>
      </c>
      <c r="B34" s="461"/>
      <c r="C34" s="462"/>
      <c r="D34" s="14">
        <v>0</v>
      </c>
      <c r="E34" s="14">
        <v>0</v>
      </c>
      <c r="F34" s="85"/>
      <c r="G34" s="47">
        <f t="shared" si="6"/>
        <v>0</v>
      </c>
      <c r="H34" s="76"/>
      <c r="I34" s="86" t="s">
        <v>76</v>
      </c>
      <c r="J34" s="52">
        <v>251</v>
      </c>
      <c r="K34" s="78">
        <v>835</v>
      </c>
      <c r="L34" s="323">
        <f t="shared" si="8"/>
        <v>0</v>
      </c>
      <c r="N34" s="290">
        <v>5103</v>
      </c>
      <c r="O34" s="305">
        <v>251</v>
      </c>
      <c r="P34" s="79"/>
      <c r="Q34" s="80"/>
      <c r="V34" s="465"/>
      <c r="W34" s="465"/>
      <c r="X34" s="466"/>
      <c r="Y34" s="466"/>
      <c r="Z34" s="87" t="s">
        <v>76</v>
      </c>
      <c r="AA34" s="296">
        <v>251</v>
      </c>
      <c r="AB34" s="83">
        <f t="shared" si="9"/>
        <v>835</v>
      </c>
      <c r="AC34" s="84">
        <f t="shared" si="7"/>
        <v>0</v>
      </c>
      <c r="AD34" s="9"/>
    </row>
    <row r="35" spans="1:30" x14ac:dyDescent="0.3">
      <c r="A35" s="1" t="s">
        <v>77</v>
      </c>
      <c r="B35" s="461"/>
      <c r="C35" s="462"/>
      <c r="D35" s="14">
        <v>0</v>
      </c>
      <c r="E35" s="14">
        <v>0</v>
      </c>
      <c r="F35" s="85"/>
      <c r="G35" s="47">
        <f t="shared" si="6"/>
        <v>0</v>
      </c>
      <c r="H35" s="76"/>
      <c r="I35" s="86" t="s">
        <v>76</v>
      </c>
      <c r="J35" s="52">
        <v>252</v>
      </c>
      <c r="K35" s="78">
        <v>3168</v>
      </c>
      <c r="L35" s="323">
        <f t="shared" si="8"/>
        <v>0</v>
      </c>
      <c r="N35" s="290">
        <v>5103</v>
      </c>
      <c r="O35" s="305">
        <v>252</v>
      </c>
      <c r="P35" s="79"/>
      <c r="Q35" s="88"/>
      <c r="V35" s="465"/>
      <c r="W35" s="465"/>
      <c r="X35" s="466"/>
      <c r="Y35" s="466"/>
      <c r="Z35" s="87" t="s">
        <v>76</v>
      </c>
      <c r="AA35" s="296">
        <v>252</v>
      </c>
      <c r="AB35" s="83">
        <f t="shared" si="9"/>
        <v>3168</v>
      </c>
      <c r="AC35" s="84">
        <f t="shared" si="7"/>
        <v>0</v>
      </c>
      <c r="AD35" s="9"/>
    </row>
    <row r="36" spans="1:30" ht="16.2" thickBot="1" x14ac:dyDescent="0.35">
      <c r="A36" s="1" t="s">
        <v>78</v>
      </c>
      <c r="B36" s="463"/>
      <c r="C36" s="464"/>
      <c r="D36" s="14">
        <v>0</v>
      </c>
      <c r="E36" s="14">
        <v>0</v>
      </c>
      <c r="F36" s="85"/>
      <c r="G36" s="47">
        <f t="shared" si="6"/>
        <v>0</v>
      </c>
      <c r="H36" s="76"/>
      <c r="I36" s="86" t="s">
        <v>76</v>
      </c>
      <c r="J36" s="52">
        <v>253</v>
      </c>
      <c r="K36" s="78">
        <v>6685</v>
      </c>
      <c r="L36" s="323">
        <f t="shared" si="8"/>
        <v>0</v>
      </c>
      <c r="N36" s="290">
        <v>5103</v>
      </c>
      <c r="O36" s="305">
        <v>253</v>
      </c>
      <c r="P36" s="79"/>
      <c r="Q36" s="89"/>
      <c r="V36" s="465"/>
      <c r="W36" s="465"/>
      <c r="X36" s="473"/>
      <c r="Y36" s="473"/>
      <c r="Z36" s="87" t="s">
        <v>76</v>
      </c>
      <c r="AA36" s="296">
        <v>253</v>
      </c>
      <c r="AB36" s="83">
        <f t="shared" si="9"/>
        <v>6685</v>
      </c>
      <c r="AC36" s="90">
        <f t="shared" si="7"/>
        <v>0</v>
      </c>
      <c r="AD36" s="9"/>
    </row>
    <row r="37" spans="1:30" ht="18.75" customHeight="1" x14ac:dyDescent="0.3">
      <c r="B37" s="14" t="s">
        <v>79</v>
      </c>
      <c r="C37" s="14"/>
      <c r="D37" s="61">
        <f t="shared" ref="D37:E37" si="10">SUM(D28:D36)</f>
        <v>15.5</v>
      </c>
      <c r="E37" s="61">
        <f t="shared" si="10"/>
        <v>0</v>
      </c>
      <c r="F37" s="61"/>
      <c r="G37" s="61">
        <f>SUM(G28:G36)</f>
        <v>31</v>
      </c>
      <c r="H37" s="62"/>
      <c r="I37" s="14" t="s">
        <v>80</v>
      </c>
      <c r="J37" s="14"/>
      <c r="K37" s="14"/>
      <c r="L37" s="323">
        <f>SUM(L28:L36)</f>
        <v>41029</v>
      </c>
      <c r="N37" s="305"/>
      <c r="O37" s="65"/>
      <c r="P37" s="305"/>
      <c r="Q37" s="305"/>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305"/>
      <c r="O38" s="65"/>
      <c r="P38" s="305"/>
      <c r="Q38" s="305"/>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29771.280000000002</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294"/>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724814.50168085494</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291"/>
    </row>
    <row r="46" spans="1:30" ht="18.75" customHeight="1" x14ac:dyDescent="0.3">
      <c r="B46" s="1"/>
      <c r="C46" s="108" t="s">
        <v>90</v>
      </c>
      <c r="D46" s="108"/>
      <c r="E46" s="108"/>
      <c r="F46" s="108"/>
      <c r="G46" s="108" t="s">
        <v>91</v>
      </c>
      <c r="H46" s="109"/>
      <c r="I46" s="110" t="s">
        <v>92</v>
      </c>
      <c r="J46" s="111"/>
      <c r="K46" s="111"/>
      <c r="L46" s="336"/>
      <c r="M46" s="112"/>
      <c r="O46" s="1"/>
      <c r="V46" s="9"/>
      <c r="W46" s="293" t="s">
        <v>90</v>
      </c>
      <c r="X46" s="483" t="s">
        <v>93</v>
      </c>
      <c r="Y46" s="483"/>
      <c r="Z46" s="484" t="s">
        <v>92</v>
      </c>
      <c r="AA46" s="484"/>
      <c r="AB46" s="484"/>
      <c r="AC46" s="484"/>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294"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157.64350000000002</v>
      </c>
      <c r="D48" s="116"/>
      <c r="E48" s="116"/>
      <c r="F48" s="116"/>
      <c r="G48" s="117">
        <f>K7</f>
        <v>1.0289999999999999</v>
      </c>
      <c r="H48" s="117"/>
      <c r="I48" s="118">
        <v>898.92</v>
      </c>
      <c r="J48" s="119" t="s">
        <v>95</v>
      </c>
      <c r="K48" s="120">
        <f>ROUND(C48*G48*I48,0)</f>
        <v>145818</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157.64350000000002</v>
      </c>
      <c r="D50" s="138"/>
      <c r="E50" s="139"/>
      <c r="F50" s="139"/>
      <c r="G50" s="140" t="s">
        <v>97</v>
      </c>
      <c r="H50" s="140"/>
      <c r="I50" s="140"/>
      <c r="J50" s="140"/>
      <c r="K50" s="140"/>
      <c r="L50" s="323">
        <f>IF(B2=75,0,K49+K48+K47)</f>
        <v>145818</v>
      </c>
      <c r="N50" s="3"/>
      <c r="O50" s="1"/>
      <c r="V50" s="292"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157.64350000000002</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7.85E-4</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157.52000000000001</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8.61E-4</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295"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7.85E-4</v>
      </c>
      <c r="L59" s="323">
        <f>SUM(I59*K59)</f>
        <v>3324.9169550000001</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291"/>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295" t="s">
        <v>109</v>
      </c>
      <c r="AB66" s="154">
        <f>AB54</f>
        <v>0</v>
      </c>
      <c r="AC66" s="56">
        <f>ROUND(Y66*AB66,0)</f>
        <v>0</v>
      </c>
      <c r="AD66" s="9"/>
    </row>
    <row r="67" spans="1:30" ht="20.25" customHeight="1" x14ac:dyDescent="0.3">
      <c r="B67" s="14" t="s">
        <v>117</v>
      </c>
      <c r="C67" s="14"/>
      <c r="D67" s="14"/>
      <c r="E67" s="14"/>
      <c r="F67" s="14"/>
      <c r="H67" s="155" t="s">
        <v>23</v>
      </c>
      <c r="I67" s="120">
        <v>107785963</v>
      </c>
      <c r="J67" s="156" t="s">
        <v>109</v>
      </c>
      <c r="K67" s="157">
        <f>K54</f>
        <v>7.85E-4</v>
      </c>
      <c r="L67" s="323">
        <f>SUM(I67*K67)</f>
        <v>84611.980955000006</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295"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8.61E-4</v>
      </c>
      <c r="L69" s="323">
        <f t="shared" ref="L69:L72" si="11">SUM(I69*K69)</f>
        <v>0</v>
      </c>
      <c r="O69" s="1"/>
      <c r="V69" s="479" t="s">
        <v>120</v>
      </c>
      <c r="W69" s="479"/>
      <c r="X69" s="479"/>
      <c r="Y69" s="496">
        <f>+I70</f>
        <v>-4207636</v>
      </c>
      <c r="Z69" s="496"/>
      <c r="AA69" s="295"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7.85E-4</v>
      </c>
      <c r="L70" s="323">
        <f t="shared" si="11"/>
        <v>-3302.9942599999999</v>
      </c>
      <c r="O70" s="1"/>
      <c r="V70" s="479" t="s">
        <v>121</v>
      </c>
      <c r="W70" s="479"/>
      <c r="X70" s="479"/>
      <c r="Y70" s="493">
        <f>+I71</f>
        <v>1882126</v>
      </c>
      <c r="Z70" s="493"/>
      <c r="AA70" s="295"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7.85E-4</v>
      </c>
      <c r="L71" s="323">
        <f t="shared" si="11"/>
        <v>1477.4689100000001</v>
      </c>
      <c r="O71" s="1"/>
      <c r="V71" s="479" t="s">
        <v>122</v>
      </c>
      <c r="W71" s="479"/>
      <c r="X71" s="479"/>
      <c r="Y71" s="493">
        <f>+I72</f>
        <v>14221398</v>
      </c>
      <c r="Z71" s="493"/>
      <c r="AA71" s="295"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8.61E-4</v>
      </c>
      <c r="L72" s="323">
        <f t="shared" si="11"/>
        <v>12244.623678</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24</v>
      </c>
      <c r="I74" s="18"/>
      <c r="J74" s="155"/>
      <c r="K74" s="18"/>
      <c r="L74" s="337"/>
      <c r="O74" s="1"/>
      <c r="V74" s="494" t="s">
        <v>127</v>
      </c>
      <c r="W74" s="494"/>
      <c r="X74" s="162" t="s">
        <v>128</v>
      </c>
      <c r="Y74" s="163"/>
      <c r="Z74" s="164">
        <f>+I75</f>
        <v>1</v>
      </c>
      <c r="AA74" s="297" t="s">
        <v>129</v>
      </c>
      <c r="AB74" s="166">
        <f>+K75</f>
        <v>365</v>
      </c>
      <c r="AC74" s="56">
        <f>ROUND(AB74*Z74,0)</f>
        <v>365</v>
      </c>
      <c r="AD74" s="9"/>
    </row>
    <row r="75" spans="1:30" ht="19.5" customHeight="1" x14ac:dyDescent="0.3">
      <c r="A75" s="1" t="s">
        <v>130</v>
      </c>
      <c r="B75" s="167" t="s">
        <v>127</v>
      </c>
      <c r="C75" s="168" t="s">
        <v>128</v>
      </c>
      <c r="D75" s="167">
        <v>1</v>
      </c>
      <c r="E75" s="167">
        <v>0</v>
      </c>
      <c r="F75" s="167"/>
      <c r="G75" s="169">
        <f>IF(E75=0,D75,E75)</f>
        <v>1</v>
      </c>
      <c r="H75" s="170"/>
      <c r="I75" s="171">
        <f>AVERAGE(G75,D75)</f>
        <v>1</v>
      </c>
      <c r="J75" s="172" t="s">
        <v>129</v>
      </c>
      <c r="K75" s="173">
        <v>365</v>
      </c>
      <c r="L75" s="323">
        <f t="shared" ref="L75:L78" si="12">SUM(I75*K75)</f>
        <v>365</v>
      </c>
      <c r="N75" s="1">
        <v>7802</v>
      </c>
      <c r="O75" s="1">
        <v>0</v>
      </c>
      <c r="V75" s="494" t="s">
        <v>127</v>
      </c>
      <c r="W75" s="494"/>
      <c r="X75" s="162" t="s">
        <v>131</v>
      </c>
      <c r="Y75" s="174"/>
      <c r="Z75" s="175">
        <f>+I76</f>
        <v>0</v>
      </c>
      <c r="AA75" s="297" t="s">
        <v>129</v>
      </c>
      <c r="AB75" s="176">
        <f>+K76</f>
        <v>1373</v>
      </c>
      <c r="AC75" s="56">
        <f>ROUND(AB75*Z75,0)</f>
        <v>0</v>
      </c>
      <c r="AD75" s="9"/>
    </row>
    <row r="76" spans="1:30" ht="19.5" customHeight="1" x14ac:dyDescent="0.3">
      <c r="A76" s="1" t="s">
        <v>132</v>
      </c>
      <c r="B76" s="167" t="s">
        <v>127</v>
      </c>
      <c r="C76" s="168" t="s">
        <v>131</v>
      </c>
      <c r="D76" s="167">
        <v>0</v>
      </c>
      <c r="E76" s="167">
        <v>0</v>
      </c>
      <c r="F76" s="167"/>
      <c r="G76" s="169">
        <f>IF(E76=0,D76,E76)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297"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8.61E-4</v>
      </c>
      <c r="L77" s="323">
        <v>0</v>
      </c>
      <c r="O77" s="1"/>
      <c r="V77" s="479" t="str">
        <f>+B78</f>
        <v>15.  Florida Teachers Classroom Supply Assistance Program</v>
      </c>
      <c r="W77" s="479"/>
      <c r="X77" s="479"/>
      <c r="Y77" s="489">
        <f>+I78</f>
        <v>0</v>
      </c>
      <c r="Z77" s="489"/>
      <c r="AA77" s="297"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7.85E-4</v>
      </c>
      <c r="L78" s="323">
        <f t="shared" si="12"/>
        <v>0</v>
      </c>
      <c r="O78" s="1"/>
      <c r="V78" s="479" t="str">
        <f t="shared" ref="V78:V79"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f t="shared" si="13"/>
        <v>0</v>
      </c>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365</v>
      </c>
      <c r="AD81" s="188"/>
    </row>
    <row r="82" spans="1:30" ht="22.5" customHeight="1" thickTop="1" thickBot="1" x14ac:dyDescent="0.35">
      <c r="B82" s="14" t="s">
        <v>139</v>
      </c>
      <c r="C82" s="14"/>
      <c r="D82" s="14"/>
      <c r="E82" s="14"/>
      <c r="F82" s="14"/>
      <c r="G82" s="14"/>
      <c r="H82" s="14"/>
      <c r="I82" s="14"/>
      <c r="J82" s="14"/>
      <c r="K82" s="14"/>
      <c r="L82" s="342">
        <f>SUM(L44:L81)</f>
        <v>969353.49791885505</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'4061'!AC81</f>
        <v>365</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90" t="s">
        <v>147</v>
      </c>
      <c r="C86" s="14"/>
      <c r="D86" s="14"/>
      <c r="E86" s="14"/>
      <c r="F86" s="14"/>
      <c r="G86" s="14"/>
      <c r="H86" s="14"/>
      <c r="I86" s="14"/>
      <c r="J86" s="195" t="s">
        <v>148</v>
      </c>
      <c r="K86" s="196">
        <f>IF(K84=1,L84,L82)</f>
        <v>969353.49791885505</v>
      </c>
      <c r="L86" s="323">
        <f>IF(G26=0,0,IF(G26&gt;250,-(((250/G26)*K86)*IF(M86="H",0.02,0.05)),IF(M86="H",-0.02*K86,-0.05*K86)))</f>
        <v>-48467.674895942757</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90" t="s">
        <v>150</v>
      </c>
      <c r="C87" s="14"/>
      <c r="D87" s="14"/>
      <c r="E87" s="14"/>
      <c r="F87" s="14"/>
      <c r="G87" s="14"/>
      <c r="H87" s="14"/>
      <c r="I87" s="14"/>
      <c r="J87" s="14"/>
      <c r="K87" s="197"/>
      <c r="L87" s="337">
        <f>L82+L86</f>
        <v>920885.82302291226</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306"/>
    </row>
    <row r="89" spans="1:30" ht="18.75" customHeight="1" x14ac:dyDescent="0.3">
      <c r="A89" s="1" t="s">
        <v>151</v>
      </c>
      <c r="B89" s="14" t="s">
        <v>152</v>
      </c>
      <c r="C89" s="14"/>
      <c r="D89" s="14"/>
      <c r="E89" s="14"/>
      <c r="F89" s="14"/>
      <c r="G89" s="14"/>
      <c r="H89" s="14"/>
      <c r="I89" s="14"/>
      <c r="J89" s="14"/>
      <c r="K89" s="197"/>
      <c r="L89" s="323">
        <v>-502402.61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418483.21302291227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83696.642604582448</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382</v>
      </c>
      <c r="C109" s="208" t="s">
        <v>177</v>
      </c>
      <c r="V109" s="207"/>
    </row>
    <row r="110" spans="2:30" hidden="1" x14ac:dyDescent="0.3">
      <c r="B110" s="214"/>
      <c r="C110" s="208"/>
      <c r="V110" s="207"/>
    </row>
    <row r="111" spans="2:30" hidden="1" x14ac:dyDescent="0.3">
      <c r="B111" s="212" t="s">
        <v>383</v>
      </c>
      <c r="C111" s="208" t="s">
        <v>179</v>
      </c>
      <c r="V111" s="207"/>
    </row>
    <row r="112" spans="2:30" hidden="1" x14ac:dyDescent="0.3">
      <c r="B112" s="212" t="s">
        <v>383</v>
      </c>
      <c r="C112" s="208" t="s">
        <v>180</v>
      </c>
    </row>
    <row r="113" spans="2:3" hidden="1" x14ac:dyDescent="0.3">
      <c r="B113" s="212" t="s">
        <v>284</v>
      </c>
      <c r="C113" s="208" t="s">
        <v>182</v>
      </c>
    </row>
    <row r="114" spans="2:3" hidden="1" x14ac:dyDescent="0.3">
      <c r="B114" s="212" t="s">
        <v>384</v>
      </c>
      <c r="C114" s="208" t="s">
        <v>184</v>
      </c>
    </row>
    <row r="115" spans="2:3" hidden="1" x14ac:dyDescent="0.3">
      <c r="B115" s="212" t="s">
        <v>284</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2:3" hidden="1" x14ac:dyDescent="0.3">
      <c r="B129" s="212" t="s">
        <v>165</v>
      </c>
      <c r="C129" s="208" t="s">
        <v>206</v>
      </c>
    </row>
    <row r="130" spans="2:3" hidden="1" x14ac:dyDescent="0.3">
      <c r="B130" s="212" t="s">
        <v>207</v>
      </c>
      <c r="C130" s="208" t="s">
        <v>208</v>
      </c>
    </row>
    <row r="131" spans="2:3" hidden="1" x14ac:dyDescent="0.3">
      <c r="B131" s="212" t="s">
        <v>201</v>
      </c>
      <c r="C131" s="208" t="s">
        <v>209</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210</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c r="B154" s="290">
        <v>6</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6"/>
  <sheetViews>
    <sheetView topLeftCell="B2" zoomScale="70" zoomScaleNormal="70" zoomScalePageLayoutView="80" workbookViewId="0">
      <selection activeCell="B2" sqref="B2"/>
    </sheetView>
  </sheetViews>
  <sheetFormatPr defaultColWidth="8.6640625" defaultRowHeight="15.6" x14ac:dyDescent="0.3"/>
  <cols>
    <col min="1" max="1" width="11.33203125" style="1" hidden="1" customWidth="1"/>
    <col min="2" max="2" width="10.44140625" style="227"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6.33203125" style="1" customWidth="1"/>
    <col min="11" max="11" width="15.5546875" style="1" bestFit="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326"/>
      <c r="M2" s="1" t="s">
        <v>381</v>
      </c>
      <c r="N2" s="3"/>
      <c r="O2" s="1"/>
      <c r="V2" s="8">
        <f>'4072'!B2</f>
        <v>50</v>
      </c>
      <c r="W2" s="429" t="s">
        <v>4</v>
      </c>
      <c r="X2" s="430"/>
      <c r="Y2" s="431"/>
      <c r="Z2" s="431"/>
      <c r="AA2" s="431"/>
      <c r="AB2" s="431"/>
      <c r="AC2" s="431"/>
      <c r="AD2" s="9"/>
    </row>
    <row r="3" spans="1:30" ht="20.399999999999999" x14ac:dyDescent="0.35">
      <c r="B3" s="10" t="str">
        <f>"Revenue Estimate Worksheet for Eagle Arts"</f>
        <v>Revenue Estimate Worksheet for Eagle Arts</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'4072'!G7</f>
        <v>4031.77</v>
      </c>
      <c r="Y7" s="445"/>
      <c r="Z7" s="446" t="s">
        <v>11</v>
      </c>
      <c r="AA7" s="446"/>
      <c r="AB7" s="447">
        <f>+K7</f>
        <v>1.0289999999999999</v>
      </c>
      <c r="AC7" s="447"/>
      <c r="AD7" s="9"/>
    </row>
    <row r="8" spans="1:30" ht="51" customHeight="1" x14ac:dyDescent="0.3">
      <c r="B8" s="28" t="s">
        <v>12</v>
      </c>
      <c r="C8" s="28"/>
      <c r="D8" s="363" t="s">
        <v>480</v>
      </c>
      <c r="E8" s="363"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132.79</v>
      </c>
      <c r="E10" s="46">
        <v>120.7</v>
      </c>
      <c r="F10" s="46"/>
      <c r="G10" s="47">
        <f>IF($B$154&lt;8,D10*2,D10+E10)</f>
        <v>253.49</v>
      </c>
      <c r="H10" s="48"/>
      <c r="I10" s="49">
        <v>1.1259999999999999</v>
      </c>
      <c r="J10" s="49"/>
      <c r="K10" s="50">
        <f>ROUND(G10*I10,4)</f>
        <v>285.42970000000003</v>
      </c>
      <c r="L10" s="323">
        <f>SUM(K10*$G$7)*($K$7)</f>
        <v>1184159.721714501</v>
      </c>
      <c r="N10" s="52">
        <v>5101</v>
      </c>
      <c r="O10" s="53">
        <v>101</v>
      </c>
      <c r="Q10" s="54"/>
      <c r="V10" s="440" t="s">
        <v>26</v>
      </c>
      <c r="W10" s="440"/>
      <c r="X10" s="441">
        <f>IF('4072'!K$84=1,'4072'!G10,0)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27.52</v>
      </c>
      <c r="E11" s="14">
        <v>27.52</v>
      </c>
      <c r="F11" s="14"/>
      <c r="G11" s="47">
        <f t="shared" ref="G11:G25" si="2">IF($B$154&lt;8,D11*2,D11+E11)</f>
        <v>55.04</v>
      </c>
      <c r="H11" s="48"/>
      <c r="I11" s="57">
        <f>I10</f>
        <v>1.1259999999999999</v>
      </c>
      <c r="J11" s="57"/>
      <c r="K11" s="50">
        <f t="shared" ref="K11:K25" si="3">ROUND(G11*I11,4)</f>
        <v>61.975000000000001</v>
      </c>
      <c r="L11" s="323">
        <f t="shared" ref="L11:L25" si="4">SUM(K11*$G$7)*($K$7)</f>
        <v>257115.14517675</v>
      </c>
      <c r="M11" s="1" t="str">
        <f>IF(ROUND(G11,2)=ROUND(SUM(G28:G30),2)," ","CHECK 2. PK-3 Lines Below")</f>
        <v xml:space="preserve"> </v>
      </c>
      <c r="N11" s="52">
        <v>5101</v>
      </c>
      <c r="O11" s="58" t="s">
        <v>29</v>
      </c>
      <c r="Q11" s="54"/>
      <c r="V11" s="451" t="s">
        <v>28</v>
      </c>
      <c r="W11" s="451"/>
      <c r="X11" s="441">
        <f>IF('4072'!K$84=1,'4072'!G11,0)</f>
        <v>0</v>
      </c>
      <c r="Y11" s="441"/>
      <c r="Z11" s="452">
        <v>1</v>
      </c>
      <c r="AA11" s="452"/>
      <c r="AB11" s="55">
        <f t="shared" si="0"/>
        <v>0</v>
      </c>
      <c r="AC11" s="56">
        <f t="shared" si="1"/>
        <v>0</v>
      </c>
      <c r="AD11" s="9"/>
    </row>
    <row r="12" spans="1:30" x14ac:dyDescent="0.3">
      <c r="A12" s="1" t="s">
        <v>30</v>
      </c>
      <c r="B12" s="14" t="s">
        <v>31</v>
      </c>
      <c r="C12" s="14"/>
      <c r="D12" s="14">
        <v>122.46</v>
      </c>
      <c r="E12" s="14">
        <v>108.39</v>
      </c>
      <c r="F12" s="14"/>
      <c r="G12" s="47">
        <f t="shared" si="2"/>
        <v>230.85</v>
      </c>
      <c r="H12" s="48"/>
      <c r="I12" s="57">
        <v>1</v>
      </c>
      <c r="J12" s="57"/>
      <c r="K12" s="50">
        <f t="shared" si="3"/>
        <v>230.85</v>
      </c>
      <c r="L12" s="323">
        <f t="shared" si="4"/>
        <v>957725.39353049989</v>
      </c>
      <c r="N12" s="52">
        <v>5102</v>
      </c>
      <c r="O12" s="53">
        <v>102</v>
      </c>
      <c r="Q12" s="54"/>
      <c r="V12" s="451" t="s">
        <v>31</v>
      </c>
      <c r="W12" s="451"/>
      <c r="X12" s="441">
        <f>IF('4072'!K$84=1,'4072'!G12,0)</f>
        <v>0</v>
      </c>
      <c r="Y12" s="441"/>
      <c r="Z12" s="452">
        <v>1</v>
      </c>
      <c r="AA12" s="452"/>
      <c r="AB12" s="55">
        <f t="shared" si="0"/>
        <v>0</v>
      </c>
      <c r="AC12" s="56">
        <f t="shared" si="1"/>
        <v>0</v>
      </c>
      <c r="AD12" s="9"/>
    </row>
    <row r="13" spans="1:30" x14ac:dyDescent="0.3">
      <c r="A13" s="1" t="s">
        <v>32</v>
      </c>
      <c r="B13" s="14" t="s">
        <v>33</v>
      </c>
      <c r="C13" s="14"/>
      <c r="D13" s="14">
        <v>29</v>
      </c>
      <c r="E13" s="14">
        <v>29</v>
      </c>
      <c r="F13" s="14"/>
      <c r="G13" s="47">
        <f t="shared" si="2"/>
        <v>58</v>
      </c>
      <c r="H13" s="48"/>
      <c r="I13" s="57">
        <f>I12</f>
        <v>1</v>
      </c>
      <c r="J13" s="57"/>
      <c r="K13" s="50">
        <f t="shared" si="3"/>
        <v>58</v>
      </c>
      <c r="L13" s="323">
        <f t="shared" si="4"/>
        <v>240624.09714</v>
      </c>
      <c r="M13" s="1" t="str">
        <f>IF(ROUND(G13,2)=ROUND(SUM(G31:G33),2)," ","CHECK 2. 4-8 Lines Below")</f>
        <v xml:space="preserve"> </v>
      </c>
      <c r="N13" s="52">
        <v>5102</v>
      </c>
      <c r="O13" s="58" t="s">
        <v>34</v>
      </c>
      <c r="Q13" s="54"/>
      <c r="V13" s="451" t="s">
        <v>33</v>
      </c>
      <c r="W13" s="451"/>
      <c r="X13" s="441">
        <f>IF('4072'!K$84=1,'4072'!G13,0)</f>
        <v>0</v>
      </c>
      <c r="Y13" s="441"/>
      <c r="Z13" s="452">
        <v>1</v>
      </c>
      <c r="AA13" s="452"/>
      <c r="AB13" s="55">
        <f t="shared" si="0"/>
        <v>0</v>
      </c>
      <c r="AC13" s="56">
        <f t="shared" si="1"/>
        <v>0</v>
      </c>
      <c r="AD13" s="9"/>
    </row>
    <row r="14" spans="1:30" x14ac:dyDescent="0.3">
      <c r="A14" s="1" t="s">
        <v>35</v>
      </c>
      <c r="B14" s="14" t="s">
        <v>36</v>
      </c>
      <c r="C14" s="14"/>
      <c r="D14" s="14">
        <v>0</v>
      </c>
      <c r="E14" s="14">
        <v>0</v>
      </c>
      <c r="F14" s="14"/>
      <c r="G14" s="47">
        <f t="shared" si="2"/>
        <v>0</v>
      </c>
      <c r="H14" s="48"/>
      <c r="I14" s="57">
        <v>1.004</v>
      </c>
      <c r="J14" s="57"/>
      <c r="K14" s="50">
        <f t="shared" si="3"/>
        <v>0</v>
      </c>
      <c r="L14" s="323">
        <f t="shared" si="4"/>
        <v>0</v>
      </c>
      <c r="N14" s="52">
        <v>5103</v>
      </c>
      <c r="O14" s="53">
        <v>103</v>
      </c>
      <c r="Q14" s="54"/>
      <c r="V14" s="451" t="s">
        <v>36</v>
      </c>
      <c r="W14" s="451"/>
      <c r="X14" s="441">
        <f>IF('4072'!K$84=1,'4072'!G14,0)</f>
        <v>0</v>
      </c>
      <c r="Y14" s="441"/>
      <c r="Z14" s="452">
        <v>1</v>
      </c>
      <c r="AA14" s="452"/>
      <c r="AB14" s="55">
        <f t="shared" si="0"/>
        <v>0</v>
      </c>
      <c r="AC14" s="56">
        <f t="shared" si="1"/>
        <v>0</v>
      </c>
      <c r="AD14" s="9"/>
    </row>
    <row r="15" spans="1:30" x14ac:dyDescent="0.3">
      <c r="A15" s="1" t="s">
        <v>37</v>
      </c>
      <c r="B15" s="14" t="s">
        <v>38</v>
      </c>
      <c r="C15" s="14"/>
      <c r="D15" s="14">
        <v>0</v>
      </c>
      <c r="E15" s="14">
        <v>0</v>
      </c>
      <c r="F15" s="14"/>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IF('4072'!K$84=1,'4072'!G15,0)</f>
        <v>0</v>
      </c>
      <c r="Y15" s="441"/>
      <c r="Z15" s="452">
        <v>1</v>
      </c>
      <c r="AA15" s="452"/>
      <c r="AB15" s="55">
        <f t="shared" si="0"/>
        <v>0</v>
      </c>
      <c r="AC15" s="59">
        <f t="shared" si="1"/>
        <v>0</v>
      </c>
      <c r="AD15" s="9"/>
    </row>
    <row r="16" spans="1:30" ht="16.2" x14ac:dyDescent="0.35">
      <c r="A16" s="1" t="s">
        <v>40</v>
      </c>
      <c r="B16" s="14" t="s">
        <v>41</v>
      </c>
      <c r="C16" s="14"/>
      <c r="D16" s="14">
        <v>0</v>
      </c>
      <c r="E16" s="14">
        <v>0</v>
      </c>
      <c r="F16" s="14"/>
      <c r="G16" s="47">
        <f t="shared" si="2"/>
        <v>0</v>
      </c>
      <c r="H16" s="48"/>
      <c r="I16" s="57">
        <v>3.548</v>
      </c>
      <c r="J16" s="57"/>
      <c r="K16" s="50">
        <f t="shared" si="3"/>
        <v>0</v>
      </c>
      <c r="L16" s="323">
        <f t="shared" si="4"/>
        <v>0</v>
      </c>
      <c r="N16" s="52">
        <v>5101</v>
      </c>
      <c r="O16" s="1">
        <v>254</v>
      </c>
      <c r="Q16" s="54"/>
      <c r="V16" s="451" t="s">
        <v>41</v>
      </c>
      <c r="W16" s="451"/>
      <c r="X16" s="441">
        <f>IF('4072'!K$84=1,'4072'!G16,0)</f>
        <v>0</v>
      </c>
      <c r="Y16" s="441"/>
      <c r="Z16" s="452">
        <v>1</v>
      </c>
      <c r="AA16" s="452"/>
      <c r="AB16" s="55">
        <f t="shared" si="0"/>
        <v>0</v>
      </c>
      <c r="AC16" s="56">
        <f t="shared" si="1"/>
        <v>0</v>
      </c>
      <c r="AD16" s="9"/>
    </row>
    <row r="17" spans="1:30" ht="16.2" x14ac:dyDescent="0.35">
      <c r="A17" s="1" t="s">
        <v>42</v>
      </c>
      <c r="B17" s="14" t="s">
        <v>43</v>
      </c>
      <c r="C17" s="14"/>
      <c r="D17" s="14">
        <v>0</v>
      </c>
      <c r="E17" s="14">
        <v>0</v>
      </c>
      <c r="F17" s="14"/>
      <c r="G17" s="47">
        <f t="shared" si="2"/>
        <v>0</v>
      </c>
      <c r="H17" s="48"/>
      <c r="I17" s="57">
        <f>I16</f>
        <v>3.548</v>
      </c>
      <c r="J17" s="57"/>
      <c r="K17" s="50">
        <f t="shared" si="3"/>
        <v>0</v>
      </c>
      <c r="L17" s="323">
        <f t="shared" si="4"/>
        <v>0</v>
      </c>
      <c r="N17" s="52">
        <v>5102</v>
      </c>
      <c r="O17" s="54">
        <v>254</v>
      </c>
      <c r="Q17" s="54"/>
      <c r="V17" s="451" t="s">
        <v>43</v>
      </c>
      <c r="W17" s="451"/>
      <c r="X17" s="441">
        <f>IF('4072'!K$84=1,'4072'!G17,0)</f>
        <v>0</v>
      </c>
      <c r="Y17" s="441"/>
      <c r="Z17" s="452">
        <v>1</v>
      </c>
      <c r="AA17" s="452"/>
      <c r="AB17" s="55">
        <f t="shared" si="0"/>
        <v>0</v>
      </c>
      <c r="AC17" s="56">
        <f t="shared" si="1"/>
        <v>0</v>
      </c>
      <c r="AD17" s="9"/>
    </row>
    <row r="18" spans="1:30" ht="16.2" x14ac:dyDescent="0.35">
      <c r="A18" s="1" t="s">
        <v>44</v>
      </c>
      <c r="B18" s="14" t="s">
        <v>45</v>
      </c>
      <c r="C18" s="14"/>
      <c r="D18" s="14">
        <v>0</v>
      </c>
      <c r="E18" s="14">
        <v>0</v>
      </c>
      <c r="F18" s="14"/>
      <c r="G18" s="47">
        <f t="shared" si="2"/>
        <v>0</v>
      </c>
      <c r="H18" s="48"/>
      <c r="I18" s="57">
        <f>I17</f>
        <v>3.548</v>
      </c>
      <c r="J18" s="57"/>
      <c r="K18" s="50">
        <f t="shared" si="3"/>
        <v>0</v>
      </c>
      <c r="L18" s="323">
        <f t="shared" si="4"/>
        <v>0</v>
      </c>
      <c r="N18" s="52">
        <v>5103</v>
      </c>
      <c r="O18" s="54">
        <v>254</v>
      </c>
      <c r="Q18" s="54"/>
      <c r="V18" s="451" t="s">
        <v>45</v>
      </c>
      <c r="W18" s="451"/>
      <c r="X18" s="441">
        <f>IF('4072'!K$84=1,'4072'!G18,0)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c r="G19" s="47">
        <f t="shared" si="2"/>
        <v>0</v>
      </c>
      <c r="H19" s="48"/>
      <c r="I19" s="57">
        <v>5.1040000000000001</v>
      </c>
      <c r="J19" s="57"/>
      <c r="K19" s="50">
        <f t="shared" si="3"/>
        <v>0</v>
      </c>
      <c r="L19" s="323">
        <f t="shared" si="4"/>
        <v>0</v>
      </c>
      <c r="N19" s="52">
        <v>5101</v>
      </c>
      <c r="O19" s="1">
        <v>255</v>
      </c>
      <c r="Q19" s="54"/>
      <c r="V19" s="451" t="s">
        <v>47</v>
      </c>
      <c r="W19" s="451"/>
      <c r="X19" s="441">
        <f>IF('4072'!K$84=1,'4072'!G19,0)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c r="G20" s="47">
        <f t="shared" si="2"/>
        <v>0</v>
      </c>
      <c r="H20" s="48"/>
      <c r="I20" s="57">
        <f>I19</f>
        <v>5.1040000000000001</v>
      </c>
      <c r="J20" s="57"/>
      <c r="K20" s="50">
        <f t="shared" si="3"/>
        <v>0</v>
      </c>
      <c r="L20" s="323">
        <f t="shared" si="4"/>
        <v>0</v>
      </c>
      <c r="N20" s="52">
        <v>5102</v>
      </c>
      <c r="O20" s="54">
        <v>255</v>
      </c>
      <c r="Q20" s="54"/>
      <c r="V20" s="451" t="s">
        <v>49</v>
      </c>
      <c r="W20" s="451"/>
      <c r="X20" s="441">
        <f>IF('4072'!K$84=1,'4072'!G20,0)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c r="G21" s="47">
        <f t="shared" si="2"/>
        <v>0</v>
      </c>
      <c r="H21" s="48"/>
      <c r="I21" s="57">
        <f>I20</f>
        <v>5.1040000000000001</v>
      </c>
      <c r="J21" s="57"/>
      <c r="K21" s="50">
        <f t="shared" si="3"/>
        <v>0</v>
      </c>
      <c r="L21" s="323">
        <f t="shared" si="4"/>
        <v>0</v>
      </c>
      <c r="N21" s="52">
        <v>5103</v>
      </c>
      <c r="O21" s="54">
        <v>255</v>
      </c>
      <c r="Q21" s="54"/>
      <c r="V21" s="451" t="s">
        <v>51</v>
      </c>
      <c r="W21" s="451"/>
      <c r="X21" s="441">
        <f>IF('4072'!K$84=1,'4072'!G21,0)</f>
        <v>0</v>
      </c>
      <c r="Y21" s="441"/>
      <c r="Z21" s="452">
        <v>1</v>
      </c>
      <c r="AA21" s="452"/>
      <c r="AB21" s="55">
        <f t="shared" si="0"/>
        <v>0</v>
      </c>
      <c r="AC21" s="56">
        <f t="shared" si="1"/>
        <v>0</v>
      </c>
      <c r="AD21" s="9"/>
    </row>
    <row r="22" spans="1:30" ht="16.2" x14ac:dyDescent="0.35">
      <c r="A22" s="1" t="s">
        <v>52</v>
      </c>
      <c r="B22" s="14" t="s">
        <v>53</v>
      </c>
      <c r="C22" s="14"/>
      <c r="D22" s="14">
        <v>3.28</v>
      </c>
      <c r="E22" s="14">
        <v>3.28</v>
      </c>
      <c r="F22" s="14"/>
      <c r="G22" s="47">
        <f t="shared" si="2"/>
        <v>6.56</v>
      </c>
      <c r="H22" s="48"/>
      <c r="I22" s="57">
        <v>1.147</v>
      </c>
      <c r="J22" s="57"/>
      <c r="K22" s="50">
        <f t="shared" si="3"/>
        <v>7.5243000000000002</v>
      </c>
      <c r="L22" s="323">
        <f t="shared" si="4"/>
        <v>31215.998174318996</v>
      </c>
      <c r="N22" s="52">
        <v>5101</v>
      </c>
      <c r="O22" s="53">
        <v>130</v>
      </c>
      <c r="Q22" s="54"/>
      <c r="V22" s="451" t="s">
        <v>53</v>
      </c>
      <c r="W22" s="451"/>
      <c r="X22" s="441">
        <f>IF('4072'!K$84=1,'4072'!G22,0)</f>
        <v>0</v>
      </c>
      <c r="Y22" s="441"/>
      <c r="Z22" s="452">
        <v>1</v>
      </c>
      <c r="AA22" s="452"/>
      <c r="AB22" s="55">
        <f t="shared" si="0"/>
        <v>0</v>
      </c>
      <c r="AC22" s="56">
        <f t="shared" si="1"/>
        <v>0</v>
      </c>
      <c r="AD22" s="9"/>
    </row>
    <row r="23" spans="1:30" ht="16.2" x14ac:dyDescent="0.35">
      <c r="A23" s="1" t="s">
        <v>54</v>
      </c>
      <c r="B23" s="14" t="s">
        <v>55</v>
      </c>
      <c r="C23" s="14"/>
      <c r="D23" s="14">
        <v>1.61</v>
      </c>
      <c r="E23" s="14">
        <v>1.61</v>
      </c>
      <c r="F23" s="14"/>
      <c r="G23" s="47">
        <f t="shared" si="2"/>
        <v>3.22</v>
      </c>
      <c r="H23" s="48"/>
      <c r="I23" s="57">
        <f>I22</f>
        <v>1.147</v>
      </c>
      <c r="J23" s="57"/>
      <c r="K23" s="50">
        <f t="shared" si="3"/>
        <v>3.6932999999999998</v>
      </c>
      <c r="L23" s="323">
        <f t="shared" si="4"/>
        <v>15322.361689088997</v>
      </c>
      <c r="N23" s="52">
        <v>5102</v>
      </c>
      <c r="O23" s="53">
        <v>130</v>
      </c>
      <c r="Q23" s="54"/>
      <c r="V23" s="451" t="s">
        <v>55</v>
      </c>
      <c r="W23" s="451"/>
      <c r="X23" s="441">
        <f>IF('4072'!K$84=1,'4072'!G23,0)</f>
        <v>0</v>
      </c>
      <c r="Y23" s="441"/>
      <c r="Z23" s="452">
        <v>1</v>
      </c>
      <c r="AA23" s="452"/>
      <c r="AB23" s="55">
        <f t="shared" si="0"/>
        <v>0</v>
      </c>
      <c r="AC23" s="56">
        <f t="shared" si="1"/>
        <v>0</v>
      </c>
      <c r="AD23" s="9"/>
    </row>
    <row r="24" spans="1:30" ht="16.2" x14ac:dyDescent="0.35">
      <c r="A24" s="1" t="s">
        <v>56</v>
      </c>
      <c r="B24" s="14" t="s">
        <v>57</v>
      </c>
      <c r="C24" s="14"/>
      <c r="D24" s="14">
        <v>0</v>
      </c>
      <c r="E24" s="14">
        <v>0</v>
      </c>
      <c r="F24" s="14"/>
      <c r="G24" s="47">
        <f t="shared" si="2"/>
        <v>0</v>
      </c>
      <c r="H24" s="48"/>
      <c r="I24" s="57">
        <f>I23</f>
        <v>1.147</v>
      </c>
      <c r="J24" s="57"/>
      <c r="K24" s="50">
        <f t="shared" si="3"/>
        <v>0</v>
      </c>
      <c r="L24" s="323">
        <f t="shared" si="4"/>
        <v>0</v>
      </c>
      <c r="N24" s="52">
        <v>5103</v>
      </c>
      <c r="O24" s="53">
        <v>130</v>
      </c>
      <c r="Q24" s="54"/>
      <c r="V24" s="451" t="s">
        <v>57</v>
      </c>
      <c r="W24" s="451"/>
      <c r="X24" s="441">
        <f>IF('4072'!K$84=1,'4072'!G24,0)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c r="G25" s="47">
        <f t="shared" si="2"/>
        <v>0</v>
      </c>
      <c r="H25" s="48"/>
      <c r="I25" s="57">
        <v>1.004</v>
      </c>
      <c r="J25" s="57"/>
      <c r="K25" s="50">
        <f t="shared" si="3"/>
        <v>0</v>
      </c>
      <c r="L25" s="323">
        <f t="shared" si="4"/>
        <v>0</v>
      </c>
      <c r="N25" s="52">
        <v>5310</v>
      </c>
      <c r="O25" s="53">
        <v>300</v>
      </c>
      <c r="Q25" s="54"/>
      <c r="V25" s="451" t="s">
        <v>59</v>
      </c>
      <c r="W25" s="451"/>
      <c r="X25" s="441">
        <f>IF('4072'!K$84=1,'4072'!G25,0)</f>
        <v>0</v>
      </c>
      <c r="Y25" s="441"/>
      <c r="Z25" s="452">
        <v>1</v>
      </c>
      <c r="AA25" s="452"/>
      <c r="AB25" s="55">
        <f t="shared" si="0"/>
        <v>0</v>
      </c>
      <c r="AC25" s="56">
        <f t="shared" si="1"/>
        <v>0</v>
      </c>
      <c r="AD25" s="9"/>
    </row>
    <row r="26" spans="1:30" ht="20.25" customHeight="1" thickBot="1" x14ac:dyDescent="0.35">
      <c r="B26" s="60" t="s">
        <v>60</v>
      </c>
      <c r="C26" s="60"/>
      <c r="D26" s="61">
        <f t="shared" ref="D26:E26" si="5">SUM(D10:D25)</f>
        <v>316.65999999999997</v>
      </c>
      <c r="E26" s="61">
        <f t="shared" si="5"/>
        <v>290.5</v>
      </c>
      <c r="F26" s="61"/>
      <c r="G26" s="61">
        <f>SUM(G10:G25)</f>
        <v>607.16</v>
      </c>
      <c r="H26" s="62"/>
      <c r="I26" s="62"/>
      <c r="J26" s="63"/>
      <c r="K26" s="64">
        <f>SUM(K10:K25)</f>
        <v>647.47230000000013</v>
      </c>
      <c r="L26" s="321">
        <f>SUM(L10:L25)</f>
        <v>2686162.7174251592</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364" t="s">
        <v>480</v>
      </c>
      <c r="E27" s="364"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27.02</v>
      </c>
      <c r="E28" s="14">
        <v>27.02</v>
      </c>
      <c r="F28" s="75"/>
      <c r="G28" s="47">
        <f t="shared" ref="G28:G36" si="6">IF($B$154&lt;8,D28*2,D28+E28)</f>
        <v>54.04</v>
      </c>
      <c r="H28" s="76"/>
      <c r="I28" s="77" t="s">
        <v>68</v>
      </c>
      <c r="J28" s="52">
        <v>251</v>
      </c>
      <c r="K28" s="78">
        <v>1047</v>
      </c>
      <c r="L28" s="323">
        <f>SUM(G28*K28)</f>
        <v>56579.88</v>
      </c>
      <c r="N28" s="227">
        <v>5101</v>
      </c>
      <c r="O28" s="54">
        <v>251</v>
      </c>
      <c r="P28" s="79"/>
      <c r="Q28" s="80"/>
      <c r="V28" s="465" t="s">
        <v>67</v>
      </c>
      <c r="W28" s="465"/>
      <c r="X28" s="466"/>
      <c r="Y28" s="466"/>
      <c r="Z28" s="81" t="s">
        <v>68</v>
      </c>
      <c r="AA28" s="233">
        <v>251</v>
      </c>
      <c r="AB28" s="83">
        <f>+K28</f>
        <v>1047</v>
      </c>
      <c r="AC28" s="84">
        <f t="shared" ref="AC28:AC36" si="7">ROUND(X28*AB28,0)</f>
        <v>0</v>
      </c>
      <c r="AD28" s="9"/>
    </row>
    <row r="29" spans="1:30" x14ac:dyDescent="0.3">
      <c r="A29" s="1" t="s">
        <v>69</v>
      </c>
      <c r="B29" s="461"/>
      <c r="C29" s="462"/>
      <c r="D29" s="14">
        <v>0.5</v>
      </c>
      <c r="E29" s="14">
        <v>0.5</v>
      </c>
      <c r="F29" s="85"/>
      <c r="G29" s="47">
        <f t="shared" si="6"/>
        <v>1</v>
      </c>
      <c r="H29" s="76"/>
      <c r="I29" s="52" t="s">
        <v>68</v>
      </c>
      <c r="J29" s="52">
        <v>252</v>
      </c>
      <c r="K29" s="78">
        <v>3380</v>
      </c>
      <c r="L29" s="323">
        <f t="shared" ref="L29:L36" si="8">SUM(G29*K29)</f>
        <v>3380</v>
      </c>
      <c r="N29" s="227">
        <v>5101</v>
      </c>
      <c r="O29" s="54">
        <v>252</v>
      </c>
      <c r="P29" s="79"/>
      <c r="Q29" s="80"/>
      <c r="V29" s="465"/>
      <c r="W29" s="465"/>
      <c r="X29" s="466"/>
      <c r="Y29" s="466"/>
      <c r="Z29" s="233" t="s">
        <v>68</v>
      </c>
      <c r="AA29" s="233">
        <v>252</v>
      </c>
      <c r="AB29" s="83">
        <f t="shared" ref="AB29:AB36" si="9">+K29</f>
        <v>3380</v>
      </c>
      <c r="AC29" s="84">
        <f t="shared" si="7"/>
        <v>0</v>
      </c>
      <c r="AD29" s="9"/>
    </row>
    <row r="30" spans="1:30" x14ac:dyDescent="0.3">
      <c r="A30" s="1" t="s">
        <v>70</v>
      </c>
      <c r="B30" s="461"/>
      <c r="C30" s="462"/>
      <c r="D30" s="14">
        <v>0</v>
      </c>
      <c r="E30" s="14">
        <v>0</v>
      </c>
      <c r="F30" s="85"/>
      <c r="G30" s="47">
        <f t="shared" si="6"/>
        <v>0</v>
      </c>
      <c r="H30" s="76"/>
      <c r="I30" s="52" t="s">
        <v>68</v>
      </c>
      <c r="J30" s="52">
        <v>253</v>
      </c>
      <c r="K30" s="78">
        <v>6896</v>
      </c>
      <c r="L30" s="323">
        <f t="shared" si="8"/>
        <v>0</v>
      </c>
      <c r="N30" s="227">
        <v>5101</v>
      </c>
      <c r="O30" s="54">
        <v>253</v>
      </c>
      <c r="P30" s="79"/>
      <c r="Q30" s="65"/>
      <c r="V30" s="465"/>
      <c r="W30" s="465"/>
      <c r="X30" s="466"/>
      <c r="Y30" s="466"/>
      <c r="Z30" s="233" t="s">
        <v>68</v>
      </c>
      <c r="AA30" s="233">
        <v>253</v>
      </c>
      <c r="AB30" s="83">
        <f t="shared" si="9"/>
        <v>6896</v>
      </c>
      <c r="AC30" s="84">
        <f t="shared" si="7"/>
        <v>0</v>
      </c>
      <c r="AD30" s="9"/>
    </row>
    <row r="31" spans="1:30" x14ac:dyDescent="0.3">
      <c r="A31" s="1" t="s">
        <v>71</v>
      </c>
      <c r="B31" s="461"/>
      <c r="C31" s="462"/>
      <c r="D31" s="14">
        <v>27</v>
      </c>
      <c r="E31" s="14">
        <v>27</v>
      </c>
      <c r="F31" s="85"/>
      <c r="G31" s="47">
        <f t="shared" si="6"/>
        <v>54</v>
      </c>
      <c r="H31" s="76"/>
      <c r="I31" s="86" t="s">
        <v>72</v>
      </c>
      <c r="J31" s="52">
        <v>251</v>
      </c>
      <c r="K31" s="78">
        <v>1173</v>
      </c>
      <c r="L31" s="323">
        <f t="shared" si="8"/>
        <v>63342</v>
      </c>
      <c r="N31" s="227">
        <v>5102</v>
      </c>
      <c r="O31" s="54">
        <v>251</v>
      </c>
      <c r="P31" s="79"/>
      <c r="Q31" s="65"/>
      <c r="V31" s="465"/>
      <c r="W31" s="465"/>
      <c r="X31" s="466"/>
      <c r="Y31" s="466"/>
      <c r="Z31" s="87" t="s">
        <v>72</v>
      </c>
      <c r="AA31" s="233">
        <v>251</v>
      </c>
      <c r="AB31" s="83">
        <f t="shared" si="9"/>
        <v>1173</v>
      </c>
      <c r="AC31" s="84">
        <f t="shared" si="7"/>
        <v>0</v>
      </c>
      <c r="AD31" s="9"/>
    </row>
    <row r="32" spans="1:30" x14ac:dyDescent="0.3">
      <c r="A32" s="1" t="s">
        <v>73</v>
      </c>
      <c r="B32" s="461"/>
      <c r="C32" s="462"/>
      <c r="D32" s="14">
        <v>2</v>
      </c>
      <c r="E32" s="14">
        <v>2</v>
      </c>
      <c r="F32" s="85"/>
      <c r="G32" s="47">
        <f t="shared" si="6"/>
        <v>4</v>
      </c>
      <c r="H32" s="76"/>
      <c r="I32" s="86" t="s">
        <v>72</v>
      </c>
      <c r="J32" s="52">
        <v>252</v>
      </c>
      <c r="K32" s="78">
        <v>3506</v>
      </c>
      <c r="L32" s="323">
        <f t="shared" si="8"/>
        <v>14024</v>
      </c>
      <c r="N32" s="227">
        <v>5102</v>
      </c>
      <c r="O32" s="54">
        <v>252</v>
      </c>
      <c r="P32" s="79"/>
      <c r="Q32" s="54"/>
      <c r="V32" s="465"/>
      <c r="W32" s="465"/>
      <c r="X32" s="466"/>
      <c r="Y32" s="466"/>
      <c r="Z32" s="87" t="s">
        <v>72</v>
      </c>
      <c r="AA32" s="233">
        <v>252</v>
      </c>
      <c r="AB32" s="83">
        <f t="shared" si="9"/>
        <v>3506</v>
      </c>
      <c r="AC32" s="84">
        <f t="shared" si="7"/>
        <v>0</v>
      </c>
      <c r="AD32" s="9"/>
    </row>
    <row r="33" spans="1:30" x14ac:dyDescent="0.3">
      <c r="A33" s="1" t="s">
        <v>74</v>
      </c>
      <c r="B33" s="461"/>
      <c r="C33" s="462"/>
      <c r="D33" s="14">
        <v>0</v>
      </c>
      <c r="E33" s="14">
        <v>0</v>
      </c>
      <c r="F33" s="85"/>
      <c r="G33" s="47">
        <f t="shared" si="6"/>
        <v>0</v>
      </c>
      <c r="H33" s="76"/>
      <c r="I33" s="86" t="s">
        <v>72</v>
      </c>
      <c r="J33" s="52">
        <v>253</v>
      </c>
      <c r="K33" s="78">
        <v>7023</v>
      </c>
      <c r="L33" s="323">
        <f t="shared" si="8"/>
        <v>0</v>
      </c>
      <c r="N33" s="227">
        <v>5102</v>
      </c>
      <c r="O33" s="54">
        <v>253</v>
      </c>
      <c r="P33" s="79"/>
      <c r="Q33" s="80"/>
      <c r="V33" s="465"/>
      <c r="W33" s="465"/>
      <c r="X33" s="466"/>
      <c r="Y33" s="466"/>
      <c r="Z33" s="87" t="s">
        <v>72</v>
      </c>
      <c r="AA33" s="233">
        <v>253</v>
      </c>
      <c r="AB33" s="83">
        <f t="shared" si="9"/>
        <v>7023</v>
      </c>
      <c r="AC33" s="84">
        <f t="shared" si="7"/>
        <v>0</v>
      </c>
      <c r="AD33" s="9"/>
    </row>
    <row r="34" spans="1:30" x14ac:dyDescent="0.3">
      <c r="A34" s="1" t="s">
        <v>75</v>
      </c>
      <c r="B34" s="461"/>
      <c r="C34" s="462"/>
      <c r="D34" s="14">
        <v>0</v>
      </c>
      <c r="E34" s="14">
        <v>0</v>
      </c>
      <c r="F34" s="85"/>
      <c r="G34" s="47">
        <f t="shared" si="6"/>
        <v>0</v>
      </c>
      <c r="H34" s="76"/>
      <c r="I34" s="86" t="s">
        <v>76</v>
      </c>
      <c r="J34" s="52">
        <v>251</v>
      </c>
      <c r="K34" s="78">
        <v>835</v>
      </c>
      <c r="L34" s="323">
        <f t="shared" si="8"/>
        <v>0</v>
      </c>
      <c r="N34" s="227">
        <v>5103</v>
      </c>
      <c r="O34" s="54">
        <v>251</v>
      </c>
      <c r="P34" s="79"/>
      <c r="Q34" s="80"/>
      <c r="V34" s="465"/>
      <c r="W34" s="465"/>
      <c r="X34" s="466"/>
      <c r="Y34" s="466"/>
      <c r="Z34" s="87" t="s">
        <v>76</v>
      </c>
      <c r="AA34" s="233">
        <v>251</v>
      </c>
      <c r="AB34" s="83">
        <f t="shared" si="9"/>
        <v>835</v>
      </c>
      <c r="AC34" s="84">
        <f t="shared" si="7"/>
        <v>0</v>
      </c>
      <c r="AD34" s="9"/>
    </row>
    <row r="35" spans="1:30" x14ac:dyDescent="0.3">
      <c r="A35" s="1" t="s">
        <v>77</v>
      </c>
      <c r="B35" s="461"/>
      <c r="C35" s="462"/>
      <c r="D35" s="14">
        <v>0</v>
      </c>
      <c r="E35" s="14">
        <v>0</v>
      </c>
      <c r="F35" s="85"/>
      <c r="G35" s="47">
        <f t="shared" si="6"/>
        <v>0</v>
      </c>
      <c r="H35" s="76"/>
      <c r="I35" s="86" t="s">
        <v>76</v>
      </c>
      <c r="J35" s="52">
        <v>252</v>
      </c>
      <c r="K35" s="78">
        <v>3168</v>
      </c>
      <c r="L35" s="323">
        <f t="shared" si="8"/>
        <v>0</v>
      </c>
      <c r="N35" s="227">
        <v>5103</v>
      </c>
      <c r="O35" s="54">
        <v>252</v>
      </c>
      <c r="P35" s="79"/>
      <c r="Q35" s="88"/>
      <c r="V35" s="465"/>
      <c r="W35" s="465"/>
      <c r="X35" s="466"/>
      <c r="Y35" s="466"/>
      <c r="Z35" s="87" t="s">
        <v>76</v>
      </c>
      <c r="AA35" s="233">
        <v>252</v>
      </c>
      <c r="AB35" s="83">
        <f t="shared" si="9"/>
        <v>3168</v>
      </c>
      <c r="AC35" s="84">
        <f t="shared" si="7"/>
        <v>0</v>
      </c>
      <c r="AD35" s="9"/>
    </row>
    <row r="36" spans="1:30" ht="16.2" thickBot="1" x14ac:dyDescent="0.35">
      <c r="A36" s="1" t="s">
        <v>78</v>
      </c>
      <c r="B36" s="463"/>
      <c r="C36" s="464"/>
      <c r="D36" s="14">
        <v>0</v>
      </c>
      <c r="E36" s="14">
        <v>0</v>
      </c>
      <c r="F36" s="85"/>
      <c r="G36" s="47">
        <f t="shared" si="6"/>
        <v>0</v>
      </c>
      <c r="H36" s="76"/>
      <c r="I36" s="86" t="s">
        <v>76</v>
      </c>
      <c r="J36" s="52">
        <v>253</v>
      </c>
      <c r="K36" s="78">
        <v>6685</v>
      </c>
      <c r="L36" s="323">
        <f t="shared" si="8"/>
        <v>0</v>
      </c>
      <c r="N36" s="227">
        <v>5103</v>
      </c>
      <c r="O36" s="54">
        <v>253</v>
      </c>
      <c r="P36" s="79"/>
      <c r="Q36" s="89"/>
      <c r="V36" s="465"/>
      <c r="W36" s="465"/>
      <c r="X36" s="473"/>
      <c r="Y36" s="473"/>
      <c r="Z36" s="87" t="s">
        <v>76</v>
      </c>
      <c r="AA36" s="233">
        <v>253</v>
      </c>
      <c r="AB36" s="83">
        <f t="shared" si="9"/>
        <v>6685</v>
      </c>
      <c r="AC36" s="90">
        <f t="shared" si="7"/>
        <v>0</v>
      </c>
      <c r="AD36" s="9"/>
    </row>
    <row r="37" spans="1:30" ht="18.75" customHeight="1" x14ac:dyDescent="0.3">
      <c r="B37" s="14" t="s">
        <v>79</v>
      </c>
      <c r="C37" s="14"/>
      <c r="D37" s="61">
        <f t="shared" ref="D37:E37" si="10">SUM(D28:D36)</f>
        <v>56.519999999999996</v>
      </c>
      <c r="E37" s="61">
        <f t="shared" si="10"/>
        <v>56.519999999999996</v>
      </c>
      <c r="F37" s="61"/>
      <c r="G37" s="61">
        <f>SUM(G28:G36)</f>
        <v>113.03999999999999</v>
      </c>
      <c r="H37" s="62"/>
      <c r="I37" s="14" t="s">
        <v>80</v>
      </c>
      <c r="J37" s="14"/>
      <c r="K37" s="14"/>
      <c r="L37" s="323">
        <f>SUM(L28:L36)</f>
        <v>137325.88</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114753.23999999999</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23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2938241.8374251593</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228"/>
    </row>
    <row r="46" spans="1:30" ht="18.75" customHeight="1" x14ac:dyDescent="0.3">
      <c r="B46" s="1"/>
      <c r="C46" s="108" t="s">
        <v>90</v>
      </c>
      <c r="D46" s="108"/>
      <c r="E46" s="108"/>
      <c r="F46" s="108"/>
      <c r="G46" s="108" t="s">
        <v>91</v>
      </c>
      <c r="H46" s="109"/>
      <c r="I46" s="110" t="s">
        <v>92</v>
      </c>
      <c r="J46" s="111"/>
      <c r="K46" s="111"/>
      <c r="L46" s="336"/>
      <c r="M46" s="112"/>
      <c r="O46" s="1"/>
      <c r="V46" s="9"/>
      <c r="W46" s="230" t="s">
        <v>90</v>
      </c>
      <c r="X46" s="483" t="s">
        <v>93</v>
      </c>
      <c r="Y46" s="483"/>
      <c r="Z46" s="484" t="s">
        <v>92</v>
      </c>
      <c r="AA46" s="484"/>
      <c r="AB46" s="484"/>
      <c r="AC46" s="484"/>
      <c r="AD46" s="115"/>
    </row>
    <row r="47" spans="1:30" ht="18.75" customHeight="1" x14ac:dyDescent="0.3">
      <c r="B47" s="98" t="s">
        <v>94</v>
      </c>
      <c r="C47" s="116">
        <f>K10+K11+K16+K19+K22</f>
        <v>354.92900000000003</v>
      </c>
      <c r="D47" s="116"/>
      <c r="E47" s="116"/>
      <c r="F47" s="116"/>
      <c r="G47" s="117">
        <f>K7</f>
        <v>1.0289999999999999</v>
      </c>
      <c r="H47" s="117"/>
      <c r="I47" s="118">
        <v>1317.85</v>
      </c>
      <c r="J47" s="119" t="s">
        <v>95</v>
      </c>
      <c r="K47" s="120">
        <f>ROUND(C47*G47*I47,0)</f>
        <v>481308</v>
      </c>
      <c r="L47" s="337"/>
      <c r="O47" s="1"/>
      <c r="V47" s="23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292.54330000000004</v>
      </c>
      <c r="D48" s="116"/>
      <c r="E48" s="116"/>
      <c r="F48" s="116"/>
      <c r="G48" s="117">
        <f>K7</f>
        <v>1.0289999999999999</v>
      </c>
      <c r="H48" s="117"/>
      <c r="I48" s="118">
        <v>898.92</v>
      </c>
      <c r="J48" s="119" t="s">
        <v>95</v>
      </c>
      <c r="K48" s="120">
        <f>ROUND(C48*G48*I48,0)</f>
        <v>270599</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647.47230000000013</v>
      </c>
      <c r="D50" s="138"/>
      <c r="E50" s="139"/>
      <c r="F50" s="139"/>
      <c r="G50" s="140" t="s">
        <v>97</v>
      </c>
      <c r="H50" s="140"/>
      <c r="I50" s="140"/>
      <c r="J50" s="140"/>
      <c r="K50" s="140"/>
      <c r="L50" s="323">
        <f>IF(B2=75,0,K49+K48+K47)</f>
        <v>751907</v>
      </c>
      <c r="N50" s="3"/>
      <c r="O50" s="1"/>
      <c r="V50" s="229"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647.47230000000013</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3.2239999999999999E-3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607.16</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3.3189999999999999E-3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232"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3.2239999999999999E-3</v>
      </c>
      <c r="L59" s="323">
        <f>SUM(I59*K59)</f>
        <v>13655.455112</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228"/>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232" t="s">
        <v>109</v>
      </c>
      <c r="AB66" s="154">
        <f>AB54</f>
        <v>0</v>
      </c>
      <c r="AC66" s="56">
        <f>ROUND(Y66*AB66,0)</f>
        <v>0</v>
      </c>
      <c r="AD66" s="9"/>
    </row>
    <row r="67" spans="1:30" ht="20.25" customHeight="1" x14ac:dyDescent="0.3">
      <c r="B67" s="14" t="s">
        <v>117</v>
      </c>
      <c r="C67" s="14"/>
      <c r="D67" s="14"/>
      <c r="E67" s="14"/>
      <c r="F67" s="14"/>
      <c r="H67" s="155" t="s">
        <v>23</v>
      </c>
      <c r="I67" s="120">
        <v>107785963</v>
      </c>
      <c r="J67" s="156" t="s">
        <v>109</v>
      </c>
      <c r="K67" s="157">
        <f>K54</f>
        <v>3.2239999999999999E-3</v>
      </c>
      <c r="L67" s="323">
        <f>SUM(I67*K67)</f>
        <v>347501.94471199997</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232"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3.3189999999999999E-3</v>
      </c>
      <c r="L69" s="323">
        <f t="shared" ref="L69:L72" si="11">SUM(I69*K69)</f>
        <v>0</v>
      </c>
      <c r="O69" s="1"/>
      <c r="V69" s="479" t="s">
        <v>120</v>
      </c>
      <c r="W69" s="479"/>
      <c r="X69" s="479"/>
      <c r="Y69" s="496">
        <f>+I70</f>
        <v>-4207636</v>
      </c>
      <c r="Z69" s="496"/>
      <c r="AA69" s="232"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3.2239999999999999E-3</v>
      </c>
      <c r="L70" s="323">
        <f t="shared" si="11"/>
        <v>-13565.418464</v>
      </c>
      <c r="O70" s="1"/>
      <c r="V70" s="479" t="s">
        <v>121</v>
      </c>
      <c r="W70" s="479"/>
      <c r="X70" s="479"/>
      <c r="Y70" s="493">
        <f>+I71</f>
        <v>1882126</v>
      </c>
      <c r="Z70" s="493"/>
      <c r="AA70" s="232"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3.2239999999999999E-3</v>
      </c>
      <c r="L71" s="323">
        <f t="shared" si="11"/>
        <v>6067.9742239999996</v>
      </c>
      <c r="O71" s="1"/>
      <c r="V71" s="479" t="s">
        <v>122</v>
      </c>
      <c r="W71" s="479"/>
      <c r="X71" s="479"/>
      <c r="Y71" s="493">
        <f>+I72</f>
        <v>14221398</v>
      </c>
      <c r="Z71" s="493"/>
      <c r="AA71" s="232"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3.3189999999999999E-3</v>
      </c>
      <c r="L72" s="323">
        <f t="shared" si="11"/>
        <v>47200.819962000001</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24</v>
      </c>
      <c r="I74" s="18"/>
      <c r="J74" s="155"/>
      <c r="K74" s="18"/>
      <c r="L74" s="337"/>
      <c r="O74" s="1"/>
      <c r="V74" s="494" t="s">
        <v>127</v>
      </c>
      <c r="W74" s="494"/>
      <c r="X74" s="162" t="s">
        <v>128</v>
      </c>
      <c r="Y74" s="163"/>
      <c r="Z74" s="164">
        <f>+I75</f>
        <v>0</v>
      </c>
      <c r="AA74" s="234" t="s">
        <v>129</v>
      </c>
      <c r="AB74" s="166">
        <f>+K75</f>
        <v>365</v>
      </c>
      <c r="AC74" s="56">
        <f>ROUND(AB74*Z74,0)</f>
        <v>0</v>
      </c>
      <c r="AD74" s="9"/>
    </row>
    <row r="75" spans="1:30" ht="19.5" customHeight="1" x14ac:dyDescent="0.3">
      <c r="A75" s="1" t="s">
        <v>130</v>
      </c>
      <c r="B75" s="167" t="s">
        <v>127</v>
      </c>
      <c r="C75" s="168" t="s">
        <v>128</v>
      </c>
      <c r="D75" s="167">
        <v>0</v>
      </c>
      <c r="E75" s="167">
        <v>0</v>
      </c>
      <c r="F75" s="167"/>
      <c r="G75" s="169">
        <f>IF($B$154&lt;8,D75,E75)</f>
        <v>0</v>
      </c>
      <c r="H75" s="170"/>
      <c r="I75" s="171">
        <f>AVERAGE(G75,D75)</f>
        <v>0</v>
      </c>
      <c r="J75" s="172" t="s">
        <v>129</v>
      </c>
      <c r="K75" s="173">
        <v>365</v>
      </c>
      <c r="L75" s="323">
        <f t="shared" ref="L75:L78" si="12">SUM(I75*K75)</f>
        <v>0</v>
      </c>
      <c r="N75" s="1">
        <v>7802</v>
      </c>
      <c r="O75" s="1">
        <v>0</v>
      </c>
      <c r="V75" s="494" t="s">
        <v>127</v>
      </c>
      <c r="W75" s="494"/>
      <c r="X75" s="162" t="s">
        <v>131</v>
      </c>
      <c r="Y75" s="174"/>
      <c r="Z75" s="175">
        <f>+I76</f>
        <v>0</v>
      </c>
      <c r="AA75" s="234" t="s">
        <v>129</v>
      </c>
      <c r="AB75" s="176">
        <f>+K76</f>
        <v>1373</v>
      </c>
      <c r="AC75" s="56">
        <f>ROUND(AB75*Z75,0)</f>
        <v>0</v>
      </c>
      <c r="AD75" s="9"/>
    </row>
    <row r="76" spans="1:30" ht="19.5" customHeight="1" x14ac:dyDescent="0.3">
      <c r="A76" s="1" t="s">
        <v>132</v>
      </c>
      <c r="B76" s="167" t="s">
        <v>127</v>
      </c>
      <c r="C76" s="168" t="s">
        <v>131</v>
      </c>
      <c r="D76" s="167">
        <v>0</v>
      </c>
      <c r="E76" s="167">
        <v>0</v>
      </c>
      <c r="F76" s="167"/>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234"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3.3189999999999999E-3</v>
      </c>
      <c r="L77" s="323">
        <f t="shared" si="12"/>
        <v>5715.6532189999998</v>
      </c>
      <c r="O77" s="1"/>
      <c r="V77" s="479" t="str">
        <f>+B78</f>
        <v>15.  Florida Teachers Classroom Supply Assistance Program</v>
      </c>
      <c r="W77" s="479"/>
      <c r="X77" s="479"/>
      <c r="Y77" s="489">
        <f>+I78</f>
        <v>0</v>
      </c>
      <c r="Z77" s="489"/>
      <c r="AA77" s="234"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3.2239999999999999E-3</v>
      </c>
      <c r="L78" s="323">
        <f t="shared" si="12"/>
        <v>0</v>
      </c>
      <c r="O78" s="1"/>
      <c r="V78" s="479" t="str">
        <f t="shared" ref="V78:V79"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f t="shared" si="13"/>
        <v>0</v>
      </c>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0</v>
      </c>
      <c r="AD81" s="188"/>
    </row>
    <row r="82" spans="1:30" ht="22.5" customHeight="1" thickTop="1" thickBot="1" x14ac:dyDescent="0.35">
      <c r="B82" s="14" t="s">
        <v>139</v>
      </c>
      <c r="C82" s="14"/>
      <c r="D82" s="14"/>
      <c r="E82" s="14"/>
      <c r="F82" s="14"/>
      <c r="G82" s="14"/>
      <c r="H82" s="14"/>
      <c r="I82" s="14"/>
      <c r="J82" s="14"/>
      <c r="K82" s="14"/>
      <c r="L82" s="342">
        <f>SUM(L44:L81)</f>
        <v>4096725.2661901591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'4072'!AC81</f>
        <v>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27" t="s">
        <v>147</v>
      </c>
      <c r="C86" s="14"/>
      <c r="D86" s="14"/>
      <c r="E86" s="14"/>
      <c r="F86" s="14"/>
      <c r="G86" s="14"/>
      <c r="H86" s="14"/>
      <c r="I86" s="14"/>
      <c r="J86" s="195" t="s">
        <v>148</v>
      </c>
      <c r="K86" s="196">
        <f>IF(K84=1,L84,L82)</f>
        <v>4096725.2661901591</v>
      </c>
      <c r="L86" s="323">
        <f>IF(G26=0,0,IF(G26&gt;250,-(((250/G26)*K86)*IF(M86="H",0.02,0.05)),IF(M86="H",-0.02*K86,-0.05*K86)))</f>
        <v>-84341.962295567879</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27" t="s">
        <v>150</v>
      </c>
      <c r="C87" s="14"/>
      <c r="D87" s="14"/>
      <c r="E87" s="14"/>
      <c r="F87" s="14"/>
      <c r="G87" s="14"/>
      <c r="H87" s="14"/>
      <c r="I87" s="14"/>
      <c r="J87" s="14"/>
      <c r="K87" s="197"/>
      <c r="L87" s="337">
        <f>L82+L86</f>
        <v>4012383.3038945911</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c r="G89" s="14"/>
      <c r="H89" s="14"/>
      <c r="I89" s="14"/>
      <c r="J89" s="14"/>
      <c r="K89" s="197"/>
      <c r="L89" s="323">
        <v>-2735580.33</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1276802.973894591</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4</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319200.74347364774</v>
      </c>
      <c r="M92" s="189"/>
      <c r="N92" s="190"/>
      <c r="O92" s="1"/>
      <c r="Q92" s="155"/>
      <c r="V92" s="201"/>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120494.3010139401</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172</v>
      </c>
      <c r="C107" s="208" t="s">
        <v>173</v>
      </c>
      <c r="V107" s="207"/>
    </row>
    <row r="108" spans="2:30" hidden="1" x14ac:dyDescent="0.3">
      <c r="B108" s="212" t="s">
        <v>174</v>
      </c>
      <c r="C108" s="208" t="s">
        <v>175</v>
      </c>
      <c r="V108" s="207"/>
    </row>
    <row r="109" spans="2:30" hidden="1" x14ac:dyDescent="0.3">
      <c r="B109" s="212" t="s">
        <v>382</v>
      </c>
      <c r="C109" s="208" t="s">
        <v>177</v>
      </c>
      <c r="V109" s="207"/>
    </row>
    <row r="110" spans="2:30" hidden="1" x14ac:dyDescent="0.3">
      <c r="B110" s="214"/>
      <c r="C110" s="208"/>
      <c r="V110" s="207"/>
    </row>
    <row r="111" spans="2:30" hidden="1" x14ac:dyDescent="0.3">
      <c r="B111" s="212" t="s">
        <v>383</v>
      </c>
      <c r="C111" s="208" t="s">
        <v>179</v>
      </c>
      <c r="V111" s="207"/>
    </row>
    <row r="112" spans="2:30" hidden="1" x14ac:dyDescent="0.3">
      <c r="B112" s="212" t="s">
        <v>383</v>
      </c>
      <c r="C112" s="208" t="s">
        <v>180</v>
      </c>
    </row>
    <row r="113" spans="2:3" hidden="1" x14ac:dyDescent="0.3">
      <c r="B113" s="212" t="s">
        <v>284</v>
      </c>
      <c r="C113" s="208" t="s">
        <v>182</v>
      </c>
    </row>
    <row r="114" spans="2:3" hidden="1" x14ac:dyDescent="0.3">
      <c r="B114" s="212" t="s">
        <v>384</v>
      </c>
      <c r="C114" s="208" t="s">
        <v>184</v>
      </c>
    </row>
    <row r="115" spans="2:3" hidden="1" x14ac:dyDescent="0.3">
      <c r="B115" s="212" t="s">
        <v>284</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197</v>
      </c>
      <c r="C123" s="208" t="s">
        <v>198</v>
      </c>
    </row>
    <row r="124" spans="2:3" hidden="1" x14ac:dyDescent="0.3">
      <c r="B124" s="212" t="s">
        <v>199</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2:3" hidden="1" x14ac:dyDescent="0.3">
      <c r="B129" s="212" t="s">
        <v>165</v>
      </c>
      <c r="C129" s="208" t="s">
        <v>206</v>
      </c>
    </row>
    <row r="130" spans="2:3" hidden="1" x14ac:dyDescent="0.3">
      <c r="B130" s="212" t="s">
        <v>207</v>
      </c>
      <c r="C130" s="208" t="s">
        <v>208</v>
      </c>
    </row>
    <row r="131" spans="2:3" hidden="1" x14ac:dyDescent="0.3">
      <c r="B131" s="212" t="s">
        <v>201</v>
      </c>
      <c r="C131" s="208" t="s">
        <v>209</v>
      </c>
    </row>
    <row r="132" spans="2:3" hidden="1" x14ac:dyDescent="0.3">
      <c r="B132" s="208"/>
      <c r="C132" s="208"/>
    </row>
    <row r="133" spans="2:3" hidden="1" x14ac:dyDescent="0.3">
      <c r="B133" s="208"/>
      <c r="C133" s="208"/>
    </row>
    <row r="134" spans="2:3" hidden="1" x14ac:dyDescent="0.3">
      <c r="B134" s="214"/>
      <c r="C134" s="214"/>
    </row>
    <row r="135" spans="2:3" hidden="1" x14ac:dyDescent="0.3">
      <c r="B135" s="214">
        <f>NvsElapsedTime</f>
        <v>2.31481462833472E-5</v>
      </c>
      <c r="C135" s="214"/>
    </row>
    <row r="136" spans="2:3" hidden="1" x14ac:dyDescent="0.3">
      <c r="B136" s="215">
        <f>NvsEndTime</f>
        <v>41787.412743055596</v>
      </c>
      <c r="C136" s="215" t="s">
        <v>210</v>
      </c>
    </row>
    <row r="137" spans="2:3" x14ac:dyDescent="0.3">
      <c r="B137" s="208"/>
      <c r="C137" s="216"/>
    </row>
    <row r="138" spans="2:3" x14ac:dyDescent="0.3">
      <c r="B138" s="208"/>
      <c r="C138" s="208"/>
    </row>
    <row r="139" spans="2:3" hidden="1" x14ac:dyDescent="0.3">
      <c r="B139" s="208"/>
      <c r="C139" s="208"/>
    </row>
    <row r="140" spans="2:3" hidden="1" x14ac:dyDescent="0.3">
      <c r="B140" s="208"/>
      <c r="C140" s="208"/>
    </row>
    <row r="141" spans="2:3" hidden="1" x14ac:dyDescent="0.3">
      <c r="B141" s="208"/>
      <c r="C141" s="208"/>
    </row>
    <row r="142" spans="2:3" hidden="1" x14ac:dyDescent="0.3">
      <c r="B142" s="208"/>
      <c r="C142" s="208"/>
    </row>
    <row r="143" spans="2:3" hidden="1" x14ac:dyDescent="0.3">
      <c r="B143" s="208"/>
      <c r="C143" s="208"/>
    </row>
    <row r="144" spans="2:3" hidden="1" x14ac:dyDescent="0.3">
      <c r="B144" s="208"/>
      <c r="C144" s="208"/>
    </row>
    <row r="145" spans="2:3" hidden="1" x14ac:dyDescent="0.3">
      <c r="B145" s="208"/>
      <c r="C145" s="208"/>
    </row>
    <row r="146" spans="2:3" hidden="1" x14ac:dyDescent="0.3">
      <c r="B146" s="208"/>
      <c r="C146" s="208"/>
    </row>
    <row r="147" spans="2:3" hidden="1" x14ac:dyDescent="0.3">
      <c r="B147" s="208"/>
      <c r="C147" s="208"/>
    </row>
    <row r="148" spans="2:3" hidden="1" x14ac:dyDescent="0.3">
      <c r="B148" s="208"/>
      <c r="C148" s="208"/>
    </row>
    <row r="149" spans="2:3" hidden="1" x14ac:dyDescent="0.3">
      <c r="B149" s="208"/>
      <c r="C149" s="208"/>
    </row>
    <row r="150" spans="2:3" hidden="1" x14ac:dyDescent="0.3">
      <c r="B150" s="208"/>
      <c r="C150" s="208"/>
    </row>
    <row r="151" spans="2:3" hidden="1" x14ac:dyDescent="0.3">
      <c r="B151" s="208"/>
      <c r="C151" s="208"/>
    </row>
    <row r="152" spans="2:3" hidden="1" x14ac:dyDescent="0.3"/>
    <row r="153" spans="2:3" hidden="1" x14ac:dyDescent="0.3"/>
    <row r="154" spans="2:3" hidden="1" x14ac:dyDescent="0.3">
      <c r="B154" s="227">
        <v>9</v>
      </c>
    </row>
    <row r="155" spans="2:3" hidden="1" x14ac:dyDescent="0.3"/>
    <row r="156" spans="2:3"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horizontalDpi="4294967295" verticalDpi="4294967295" r:id="rId1"/>
  <headerFooter alignWithMargins="0">
    <oddFooter>&amp;C&amp;P</oddFooter>
  </headerFooter>
  <rowBreaks count="1" manualBreakCount="1">
    <brk id="51"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3320312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'0664'!B2</f>
        <v>50</v>
      </c>
      <c r="W2" s="429" t="s">
        <v>4</v>
      </c>
      <c r="X2" s="430"/>
      <c r="Y2" s="431"/>
      <c r="Z2" s="431"/>
      <c r="AA2" s="431"/>
      <c r="AB2" s="431"/>
      <c r="AC2" s="431"/>
      <c r="AD2" s="9"/>
    </row>
    <row r="3" spans="1:30" ht="20.399999999999999" x14ac:dyDescent="0.35">
      <c r="B3" s="10" t="str">
        <f>"Revenue Estimate Worksheet for "&amp;B124</f>
        <v>Revenue Estimate Worksheet for Academy for Positve Lrn</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'0664'!G7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26.84</v>
      </c>
      <c r="E10" s="46">
        <v>0</v>
      </c>
      <c r="F10" s="46">
        <v>0</v>
      </c>
      <c r="G10" s="47">
        <f>IF($B$154&lt;8,D10*2,D10+E10)</f>
        <v>53.68</v>
      </c>
      <c r="H10" s="48"/>
      <c r="I10" s="49">
        <v>1.1259999999999999</v>
      </c>
      <c r="J10" s="49"/>
      <c r="K10" s="50">
        <f>ROUND(G10*I10,4)</f>
        <v>60.4437</v>
      </c>
      <c r="L10" s="323">
        <f>SUM(K10*$G$7)*($K$7)</f>
        <v>250762.25414312098</v>
      </c>
      <c r="N10" s="52">
        <v>5101</v>
      </c>
      <c r="O10" s="53">
        <v>101</v>
      </c>
      <c r="Q10" s="54"/>
      <c r="V10" s="440" t="s">
        <v>26</v>
      </c>
      <c r="W10" s="440"/>
      <c r="X10" s="441">
        <f>IF('0664'!K$84=1,'0664'!G10,0)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0.5</v>
      </c>
      <c r="E11" s="14">
        <v>0</v>
      </c>
      <c r="F11" s="14">
        <v>0</v>
      </c>
      <c r="G11" s="47">
        <f t="shared" ref="G11:G25" si="2">IF($B$154&lt;8,D11*2,D11+E11)</f>
        <v>1</v>
      </c>
      <c r="H11" s="48"/>
      <c r="I11" s="57">
        <f>I10</f>
        <v>1.1259999999999999</v>
      </c>
      <c r="J11" s="57"/>
      <c r="K11" s="50">
        <f t="shared" ref="K11:K25" si="3">ROUND(G11*I11,4)</f>
        <v>1.1259999999999999</v>
      </c>
      <c r="L11" s="323">
        <f t="shared" ref="L11:L25" si="4">SUM(K11*$G$7)*($K$7)</f>
        <v>4671.4264375799994</v>
      </c>
      <c r="M11" s="1" t="str">
        <f>IF(ROUND(G11,2)=ROUND(SUM(G28:G30),2)," ","CHECK 2. PK-3 Lines Below")</f>
        <v xml:space="preserve"> </v>
      </c>
      <c r="N11" s="52">
        <v>5101</v>
      </c>
      <c r="O11" s="58" t="s">
        <v>29</v>
      </c>
      <c r="Q11" s="54"/>
      <c r="V11" s="451" t="s">
        <v>28</v>
      </c>
      <c r="W11" s="451"/>
      <c r="X11" s="441">
        <f>IF('0664'!K$84=1,'0664'!G11,0)</f>
        <v>0</v>
      </c>
      <c r="Y11" s="441"/>
      <c r="Z11" s="452">
        <v>1</v>
      </c>
      <c r="AA11" s="452"/>
      <c r="AB11" s="55">
        <f t="shared" si="0"/>
        <v>0</v>
      </c>
      <c r="AC11" s="56">
        <f t="shared" si="1"/>
        <v>0</v>
      </c>
      <c r="AD11" s="9"/>
    </row>
    <row r="12" spans="1:30" x14ac:dyDescent="0.3">
      <c r="A12" s="1" t="s">
        <v>30</v>
      </c>
      <c r="B12" s="14" t="s">
        <v>31</v>
      </c>
      <c r="C12" s="14"/>
      <c r="D12" s="14">
        <v>29.43</v>
      </c>
      <c r="E12" s="14">
        <v>0</v>
      </c>
      <c r="F12" s="14">
        <v>0</v>
      </c>
      <c r="G12" s="47">
        <f t="shared" si="2"/>
        <v>58.86</v>
      </c>
      <c r="H12" s="48"/>
      <c r="I12" s="57">
        <v>1</v>
      </c>
      <c r="J12" s="57"/>
      <c r="K12" s="50">
        <f t="shared" si="3"/>
        <v>58.86</v>
      </c>
      <c r="L12" s="323">
        <f t="shared" si="4"/>
        <v>244191.97168379999</v>
      </c>
      <c r="N12" s="52">
        <v>5102</v>
      </c>
      <c r="O12" s="53">
        <v>102</v>
      </c>
      <c r="Q12" s="54"/>
      <c r="V12" s="451" t="s">
        <v>31</v>
      </c>
      <c r="W12" s="451"/>
      <c r="X12" s="441">
        <f>IF('0664'!K$84=1,'0664'!G12,0)</f>
        <v>0</v>
      </c>
      <c r="Y12" s="441"/>
      <c r="Z12" s="452">
        <v>1</v>
      </c>
      <c r="AA12" s="452"/>
      <c r="AB12" s="55">
        <f t="shared" si="0"/>
        <v>0</v>
      </c>
      <c r="AC12" s="56">
        <f t="shared" si="1"/>
        <v>0</v>
      </c>
      <c r="AD12" s="9"/>
    </row>
    <row r="13" spans="1:30" x14ac:dyDescent="0.3">
      <c r="A13" s="1" t="s">
        <v>32</v>
      </c>
      <c r="B13" s="14" t="s">
        <v>33</v>
      </c>
      <c r="C13" s="14"/>
      <c r="D13" s="14">
        <v>2.5</v>
      </c>
      <c r="E13" s="14">
        <v>0</v>
      </c>
      <c r="F13" s="14">
        <v>0</v>
      </c>
      <c r="G13" s="47">
        <f t="shared" si="2"/>
        <v>5</v>
      </c>
      <c r="H13" s="48"/>
      <c r="I13" s="57">
        <f>I12</f>
        <v>1</v>
      </c>
      <c r="J13" s="57"/>
      <c r="K13" s="50">
        <f t="shared" si="3"/>
        <v>5</v>
      </c>
      <c r="L13" s="323">
        <f t="shared" si="4"/>
        <v>20743.456649999996</v>
      </c>
      <c r="M13" s="1" t="str">
        <f>IF(ROUND(G13,2)=ROUND(SUM(G31:G33),2)," ","CHECK 2. 4-8 Lines Below")</f>
        <v xml:space="preserve"> </v>
      </c>
      <c r="N13" s="52">
        <v>5102</v>
      </c>
      <c r="O13" s="58" t="s">
        <v>34</v>
      </c>
      <c r="Q13" s="54"/>
      <c r="V13" s="451" t="s">
        <v>33</v>
      </c>
      <c r="W13" s="451"/>
      <c r="X13" s="441">
        <f>IF('0664'!K$84=1,'0664'!G13,0)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IF('0664'!K$84=1,'0664'!G14,0)</f>
        <v>0</v>
      </c>
      <c r="Y14" s="441"/>
      <c r="Z14" s="452">
        <v>1</v>
      </c>
      <c r="AA14" s="452"/>
      <c r="AB14" s="55">
        <f t="shared" si="0"/>
        <v>0</v>
      </c>
      <c r="AC14" s="56">
        <f t="shared" si="1"/>
        <v>0</v>
      </c>
      <c r="AD14" s="9"/>
    </row>
    <row r="15" spans="1:30" x14ac:dyDescent="0.3">
      <c r="A15" s="1" t="s">
        <v>37</v>
      </c>
      <c r="B15" s="14" t="s">
        <v>38</v>
      </c>
      <c r="C15" s="14"/>
      <c r="D15" s="14">
        <v>0</v>
      </c>
      <c r="E15" s="14">
        <v>0</v>
      </c>
      <c r="F15" s="14">
        <v>0</v>
      </c>
      <c r="G15" s="47">
        <f t="shared" si="2"/>
        <v>0</v>
      </c>
      <c r="H15" s="48"/>
      <c r="I15" s="57">
        <f>I14</f>
        <v>1.004</v>
      </c>
      <c r="J15" s="57"/>
      <c r="K15" s="50">
        <f t="shared" si="3"/>
        <v>0</v>
      </c>
      <c r="L15" s="323">
        <f t="shared" si="4"/>
        <v>0</v>
      </c>
      <c r="M15" s="1" t="str">
        <f>IF(ROUND(G15,2)=ROUND(SUM(G34:G36),2)," ","CHECK 2. 9-12 Lines Below")</f>
        <v xml:space="preserve"> </v>
      </c>
      <c r="N15" s="52">
        <v>5103</v>
      </c>
      <c r="O15" s="58" t="s">
        <v>39</v>
      </c>
      <c r="Q15" s="54"/>
      <c r="V15" s="451" t="s">
        <v>38</v>
      </c>
      <c r="W15" s="451"/>
      <c r="X15" s="441">
        <f>IF('0664'!K$84=1,'0664'!G15,0)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IF('0664'!K$84=1,'0664'!G16,0)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IF('0664'!K$84=1,'0664'!G17,0)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IF('0664'!K$84=1,'0664'!G18,0)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IF('0664'!K$84=1,'0664'!G19,0)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IF('0664'!K$84=1,'0664'!G20,0)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IF('0664'!K$84=1,'0664'!G21,0)</f>
        <v>0</v>
      </c>
      <c r="Y21" s="441"/>
      <c r="Z21" s="452">
        <v>1</v>
      </c>
      <c r="AA21" s="452"/>
      <c r="AB21" s="55">
        <f t="shared" si="0"/>
        <v>0</v>
      </c>
      <c r="AC21" s="56">
        <f t="shared" si="1"/>
        <v>0</v>
      </c>
      <c r="AD21" s="9"/>
    </row>
    <row r="22" spans="1:30" ht="16.2" x14ac:dyDescent="0.35">
      <c r="A22" s="1" t="s">
        <v>52</v>
      </c>
      <c r="B22" s="14" t="s">
        <v>53</v>
      </c>
      <c r="C22" s="14"/>
      <c r="D22" s="14">
        <v>4.16</v>
      </c>
      <c r="E22" s="14">
        <v>0</v>
      </c>
      <c r="F22" s="14">
        <v>0</v>
      </c>
      <c r="G22" s="47">
        <f t="shared" si="2"/>
        <v>8.32</v>
      </c>
      <c r="H22" s="48"/>
      <c r="I22" s="57">
        <v>1.147</v>
      </c>
      <c r="J22" s="57"/>
      <c r="K22" s="50">
        <f t="shared" si="3"/>
        <v>9.5429999999999993</v>
      </c>
      <c r="L22" s="323">
        <f t="shared" si="4"/>
        <v>39590.961362189992</v>
      </c>
      <c r="N22" s="52">
        <v>5101</v>
      </c>
      <c r="O22" s="53">
        <v>130</v>
      </c>
      <c r="Q22" s="54"/>
      <c r="V22" s="451" t="s">
        <v>53</v>
      </c>
      <c r="W22" s="451"/>
      <c r="X22" s="441">
        <f>IF('0664'!K$84=1,'0664'!G22,0)</f>
        <v>0</v>
      </c>
      <c r="Y22" s="441"/>
      <c r="Z22" s="452">
        <v>1</v>
      </c>
      <c r="AA22" s="452"/>
      <c r="AB22" s="55">
        <f t="shared" si="0"/>
        <v>0</v>
      </c>
      <c r="AC22" s="56">
        <f t="shared" si="1"/>
        <v>0</v>
      </c>
      <c r="AD22" s="9"/>
    </row>
    <row r="23" spans="1:30" ht="16.2" x14ac:dyDescent="0.35">
      <c r="A23" s="1" t="s">
        <v>54</v>
      </c>
      <c r="B23" s="14" t="s">
        <v>55</v>
      </c>
      <c r="C23" s="14"/>
      <c r="D23" s="14">
        <v>2.09</v>
      </c>
      <c r="E23" s="14">
        <v>0</v>
      </c>
      <c r="F23" s="14">
        <v>0</v>
      </c>
      <c r="G23" s="47">
        <f t="shared" si="2"/>
        <v>4.18</v>
      </c>
      <c r="H23" s="48"/>
      <c r="I23" s="57">
        <f>I22</f>
        <v>1.147</v>
      </c>
      <c r="J23" s="57"/>
      <c r="K23" s="50">
        <f t="shared" si="3"/>
        <v>4.7945000000000002</v>
      </c>
      <c r="L23" s="323">
        <f t="shared" si="4"/>
        <v>19890.900581685</v>
      </c>
      <c r="N23" s="52">
        <v>5102</v>
      </c>
      <c r="O23" s="53">
        <v>130</v>
      </c>
      <c r="Q23" s="54"/>
      <c r="V23" s="451" t="s">
        <v>55</v>
      </c>
      <c r="W23" s="451"/>
      <c r="X23" s="441">
        <f>IF('0664'!K$84=1,'0664'!G23,0)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IF('0664'!K$84=1,'0664'!G24,0)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IF('0664'!K$84=1,'0664'!G25,0)</f>
        <v>0</v>
      </c>
      <c r="Y25" s="441"/>
      <c r="Z25" s="452">
        <v>1</v>
      </c>
      <c r="AA25" s="452"/>
      <c r="AB25" s="55">
        <f t="shared" si="0"/>
        <v>0</v>
      </c>
      <c r="AC25" s="56">
        <f t="shared" si="1"/>
        <v>0</v>
      </c>
      <c r="AD25" s="9"/>
    </row>
    <row r="26" spans="1:30" ht="20.25" customHeight="1" thickBot="1" x14ac:dyDescent="0.35">
      <c r="B26" s="60" t="s">
        <v>60</v>
      </c>
      <c r="C26" s="60"/>
      <c r="D26" s="61">
        <f t="shared" ref="D26:E26" si="5">SUM(D10:D25)</f>
        <v>65.52</v>
      </c>
      <c r="E26" s="61">
        <f t="shared" si="5"/>
        <v>0</v>
      </c>
      <c r="F26" s="61"/>
      <c r="G26" s="61">
        <f>SUM(G10:G25)</f>
        <v>131.04</v>
      </c>
      <c r="H26" s="62"/>
      <c r="I26" s="62"/>
      <c r="J26" s="63"/>
      <c r="K26" s="64">
        <f>SUM(K10:K25)</f>
        <v>139.7672</v>
      </c>
      <c r="L26" s="321">
        <f>SUM(L10:L25)</f>
        <v>579850.97085837601</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0.5</v>
      </c>
      <c r="E28" s="14">
        <v>0</v>
      </c>
      <c r="F28" s="75">
        <v>0</v>
      </c>
      <c r="G28" s="47">
        <f t="shared" ref="G28:G36" si="6">IF($B$154&lt;8,D28*2,D28+E28)</f>
        <v>1</v>
      </c>
      <c r="H28" s="76"/>
      <c r="I28" s="77" t="s">
        <v>68</v>
      </c>
      <c r="J28" s="52">
        <v>251</v>
      </c>
      <c r="K28" s="78">
        <v>1047</v>
      </c>
      <c r="L28" s="323">
        <f>SUM(G28*K28)</f>
        <v>1047</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2.5</v>
      </c>
      <c r="E31" s="14">
        <v>0</v>
      </c>
      <c r="F31" s="85">
        <v>0</v>
      </c>
      <c r="G31" s="47">
        <f t="shared" si="6"/>
        <v>5</v>
      </c>
      <c r="H31" s="76"/>
      <c r="I31" s="86" t="s">
        <v>72</v>
      </c>
      <c r="J31" s="52">
        <v>251</v>
      </c>
      <c r="K31" s="78">
        <v>1173</v>
      </c>
      <c r="L31" s="323">
        <f t="shared" si="8"/>
        <v>5865</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0</v>
      </c>
      <c r="E34" s="14">
        <v>0</v>
      </c>
      <c r="F34" s="85">
        <v>0</v>
      </c>
      <c r="G34" s="47">
        <f t="shared" si="6"/>
        <v>0</v>
      </c>
      <c r="H34" s="76"/>
      <c r="I34" s="86" t="s">
        <v>76</v>
      </c>
      <c r="J34" s="52">
        <v>251</v>
      </c>
      <c r="K34" s="78">
        <v>835</v>
      </c>
      <c r="L34" s="323">
        <f t="shared" si="8"/>
        <v>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0</v>
      </c>
      <c r="E35" s="14">
        <v>0</v>
      </c>
      <c r="F35" s="85">
        <v>0</v>
      </c>
      <c r="G35" s="47">
        <f t="shared" si="6"/>
        <v>0</v>
      </c>
      <c r="H35" s="76"/>
      <c r="I35" s="86" t="s">
        <v>76</v>
      </c>
      <c r="J35" s="52">
        <v>252</v>
      </c>
      <c r="K35" s="78">
        <v>3168</v>
      </c>
      <c r="L35" s="323">
        <f t="shared" si="8"/>
        <v>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3</v>
      </c>
      <c r="E37" s="61">
        <f t="shared" si="10"/>
        <v>0</v>
      </c>
      <c r="F37" s="61"/>
      <c r="G37" s="61">
        <f>SUM(G28:G36)</f>
        <v>6</v>
      </c>
      <c r="H37" s="62"/>
      <c r="I37" s="14" t="s">
        <v>80</v>
      </c>
      <c r="J37" s="14"/>
      <c r="K37" s="14"/>
      <c r="L37" s="323">
        <f>SUM(L28:L36)</f>
        <v>6912</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24766.559999999998</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611529.53085837606</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71.11269999999999</v>
      </c>
      <c r="D47" s="116"/>
      <c r="E47" s="116"/>
      <c r="F47" s="116"/>
      <c r="G47" s="117">
        <f>K7</f>
        <v>1.0289999999999999</v>
      </c>
      <c r="H47" s="117"/>
      <c r="I47" s="118">
        <v>1317.85</v>
      </c>
      <c r="J47" s="119" t="s">
        <v>95</v>
      </c>
      <c r="K47" s="120">
        <f>ROUND(C47*G47*I47,0)</f>
        <v>96434</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68.654499999999999</v>
      </c>
      <c r="D48" s="116"/>
      <c r="E48" s="116"/>
      <c r="F48" s="116"/>
      <c r="G48" s="117">
        <f>K7</f>
        <v>1.0289999999999999</v>
      </c>
      <c r="H48" s="117"/>
      <c r="I48" s="118">
        <v>898.92</v>
      </c>
      <c r="J48" s="119" t="s">
        <v>95</v>
      </c>
      <c r="K48" s="120">
        <f>ROUND(C48*G48*I48,0)</f>
        <v>63505</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0</v>
      </c>
      <c r="D49" s="116"/>
      <c r="E49" s="116"/>
      <c r="F49" s="116"/>
      <c r="G49" s="117">
        <f>K7</f>
        <v>1.0289999999999999</v>
      </c>
      <c r="H49" s="117"/>
      <c r="I49" s="118">
        <v>901.09</v>
      </c>
      <c r="J49" s="119" t="s">
        <v>95</v>
      </c>
      <c r="K49" s="120">
        <f>ROUND(C49*G49*I49,0)</f>
        <v>0</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139.7672</v>
      </c>
      <c r="D50" s="138"/>
      <c r="E50" s="139"/>
      <c r="F50" s="139"/>
      <c r="G50" s="140" t="s">
        <v>97</v>
      </c>
      <c r="H50" s="140"/>
      <c r="I50" s="140"/>
      <c r="J50" s="140"/>
      <c r="K50" s="140"/>
      <c r="L50" s="323">
        <f>IF(B2=75,0,K49+K48+K47)</f>
        <v>159939</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139.7672</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6.96E-4</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131.04</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7.1599999999999995E-4</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6.96E-4</v>
      </c>
      <c r="L59" s="323">
        <f>SUM(I59*K59)</f>
        <v>2947.9518480000002</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6.96E-4</v>
      </c>
      <c r="L67" s="323">
        <f>SUM(I67*K67)</f>
        <v>75019.030247999995</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7.1599999999999995E-4</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6.96E-4</v>
      </c>
      <c r="L70" s="323">
        <f t="shared" si="11"/>
        <v>-2928.5146559999998</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6.96E-4</v>
      </c>
      <c r="L71" s="323">
        <f t="shared" si="11"/>
        <v>1309.9596959999999</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7.1599999999999995E-4</v>
      </c>
      <c r="L72" s="323">
        <f t="shared" si="11"/>
        <v>10182.520967999999</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6</v>
      </c>
      <c r="AA74" s="165" t="s">
        <v>129</v>
      </c>
      <c r="AB74" s="166">
        <f>+K75</f>
        <v>365</v>
      </c>
      <c r="AC74" s="56">
        <f>ROUND(AB74*Z74,0)</f>
        <v>2190</v>
      </c>
      <c r="AD74" s="9"/>
    </row>
    <row r="75" spans="1:30" ht="19.5" customHeight="1" x14ac:dyDescent="0.3">
      <c r="A75" s="1" t="s">
        <v>130</v>
      </c>
      <c r="B75" s="167" t="s">
        <v>127</v>
      </c>
      <c r="C75" s="168" t="s">
        <v>128</v>
      </c>
      <c r="D75" s="167">
        <v>6</v>
      </c>
      <c r="E75" s="167">
        <v>0</v>
      </c>
      <c r="F75" s="167">
        <v>0</v>
      </c>
      <c r="G75" s="169">
        <f>IF($B$154&lt;8,D75,E75)</f>
        <v>6</v>
      </c>
      <c r="H75" s="170"/>
      <c r="I75" s="171">
        <f>AVERAGE(G75,D75)</f>
        <v>6</v>
      </c>
      <c r="J75" s="172" t="s">
        <v>129</v>
      </c>
      <c r="K75" s="173">
        <v>365</v>
      </c>
      <c r="L75" s="323">
        <f t="shared" ref="L75:L78" si="12">SUM(I75*K75)</f>
        <v>2190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7.1599999999999995E-4</v>
      </c>
      <c r="L77" s="323">
        <f t="shared" si="12"/>
        <v>1233.024316</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6.96E-4</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2190</v>
      </c>
      <c r="AD81" s="188"/>
    </row>
    <row r="82" spans="1:30" ht="22.5" customHeight="1" thickTop="1" thickBot="1" x14ac:dyDescent="0.35">
      <c r="B82" s="14" t="s">
        <v>139</v>
      </c>
      <c r="C82" s="14"/>
      <c r="D82" s="14"/>
      <c r="E82" s="14"/>
      <c r="F82" s="14"/>
      <c r="G82" s="14"/>
      <c r="H82" s="14"/>
      <c r="I82" s="14"/>
      <c r="J82" s="14"/>
      <c r="K82" s="14"/>
      <c r="L82" s="342">
        <f>SUM(L44:L81)</f>
        <v>861422.5032783763</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'0664'!AC81</f>
        <v>2190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861422.5032783763</v>
      </c>
      <c r="L86" s="323">
        <f>IF(G26=0,0,IF(G26&gt;250,-(((250/G26)*K86)*IF(M86="H",0.02,0.05)),IF(M86="H",-0.02*K86,-0.05*K86)))</f>
        <v>-43071.125163918819</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818351.37811445748</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-493448.71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324902.66811445745</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64980.533622891489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263</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264</v>
      </c>
      <c r="C123" s="208" t="s">
        <v>198</v>
      </c>
    </row>
    <row r="124" spans="2:3" hidden="1" x14ac:dyDescent="0.3">
      <c r="B124" s="212" t="s">
        <v>265</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41808.602314814802</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263</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264</v>
      </c>
      <c r="C164" s="222" t="s">
        <v>243</v>
      </c>
      <c r="D164" s="218"/>
    </row>
    <row r="165" spans="1:4" hidden="1" x14ac:dyDescent="0.3">
      <c r="A165" s="217" t="s">
        <v>244</v>
      </c>
      <c r="B165" s="221" t="s">
        <v>265</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41808.602314814802</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81" priority="2" stopIfTrue="1" operator="lessThan">
      <formula>0</formula>
    </cfRule>
  </conditionalFormatting>
  <conditionalFormatting sqref="A141:A172">
    <cfRule type="cellIs" dxfId="8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'1461'!B2</f>
        <v>50</v>
      </c>
      <c r="W2" s="429" t="s">
        <v>4</v>
      </c>
      <c r="X2" s="430"/>
      <c r="Y2" s="431"/>
      <c r="Z2" s="431"/>
      <c r="AA2" s="431"/>
      <c r="AB2" s="431"/>
      <c r="AC2" s="431"/>
      <c r="AD2" s="9"/>
    </row>
    <row r="3" spans="1:30" ht="20.399999999999999" x14ac:dyDescent="0.35">
      <c r="B3" s="10" t="str">
        <f>"Revenue Estimate Worksheet for "&amp;B124</f>
        <v>Revenue Estimate Worksheet for Inlet Grove Community High</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'1461'!G7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40" t="s">
        <v>26</v>
      </c>
      <c r="W10" s="440"/>
      <c r="X10" s="441">
        <f>IF('1461'!K$84=1,'1461'!G10,0)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1" t="s">
        <v>28</v>
      </c>
      <c r="W11" s="451"/>
      <c r="X11" s="441">
        <f>IF('1461'!K$84=1,'1461'!G11,0)</f>
        <v>0</v>
      </c>
      <c r="Y11" s="441"/>
      <c r="Z11" s="452">
        <v>1</v>
      </c>
      <c r="AA11" s="452"/>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1" t="s">
        <v>31</v>
      </c>
      <c r="W12" s="451"/>
      <c r="X12" s="441">
        <f>IF('1461'!K$84=1,'1461'!G12,0)</f>
        <v>0</v>
      </c>
      <c r="Y12" s="441"/>
      <c r="Z12" s="452">
        <v>1</v>
      </c>
      <c r="AA12" s="452"/>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1" t="s">
        <v>33</v>
      </c>
      <c r="W13" s="451"/>
      <c r="X13" s="441">
        <f>IF('1461'!K$84=1,'1461'!G13,0)</f>
        <v>0</v>
      </c>
      <c r="Y13" s="441"/>
      <c r="Z13" s="452">
        <v>1</v>
      </c>
      <c r="AA13" s="452"/>
      <c r="AB13" s="55">
        <f t="shared" si="0"/>
        <v>0</v>
      </c>
      <c r="AC13" s="56">
        <f t="shared" si="1"/>
        <v>0</v>
      </c>
      <c r="AD13" s="9"/>
    </row>
    <row r="14" spans="1:30" x14ac:dyDescent="0.3">
      <c r="A14" s="1" t="s">
        <v>35</v>
      </c>
      <c r="B14" s="14" t="s">
        <v>36</v>
      </c>
      <c r="C14" s="14"/>
      <c r="D14" s="14">
        <v>239.21</v>
      </c>
      <c r="E14" s="14">
        <v>0</v>
      </c>
      <c r="F14" s="14">
        <v>0</v>
      </c>
      <c r="G14" s="47">
        <f t="shared" si="2"/>
        <v>478.42</v>
      </c>
      <c r="H14" s="48"/>
      <c r="I14" s="57">
        <v>1.004</v>
      </c>
      <c r="J14" s="57"/>
      <c r="K14" s="50">
        <f t="shared" si="3"/>
        <v>480.33370000000002</v>
      </c>
      <c r="L14" s="323">
        <f t="shared" si="4"/>
        <v>1992756.2566968207</v>
      </c>
      <c r="N14" s="52">
        <v>5103</v>
      </c>
      <c r="O14" s="53">
        <v>103</v>
      </c>
      <c r="Q14" s="54"/>
      <c r="V14" s="451" t="s">
        <v>36</v>
      </c>
      <c r="W14" s="451"/>
      <c r="X14" s="441">
        <f>IF('1461'!K$84=1,'1461'!G14,0)</f>
        <v>0</v>
      </c>
      <c r="Y14" s="441"/>
      <c r="Z14" s="452">
        <v>1</v>
      </c>
      <c r="AA14" s="452"/>
      <c r="AB14" s="55">
        <f t="shared" si="0"/>
        <v>0</v>
      </c>
      <c r="AC14" s="56">
        <f t="shared" si="1"/>
        <v>0</v>
      </c>
      <c r="AD14" s="9"/>
    </row>
    <row r="15" spans="1:30" x14ac:dyDescent="0.3">
      <c r="A15" s="1" t="s">
        <v>37</v>
      </c>
      <c r="B15" s="14" t="s">
        <v>38</v>
      </c>
      <c r="C15" s="14"/>
      <c r="D15" s="14">
        <v>30.41</v>
      </c>
      <c r="E15" s="14">
        <v>0</v>
      </c>
      <c r="F15" s="14">
        <v>0</v>
      </c>
      <c r="G15" s="47">
        <f t="shared" si="2"/>
        <v>60.82</v>
      </c>
      <c r="H15" s="48"/>
      <c r="I15" s="57">
        <f>I14</f>
        <v>1.004</v>
      </c>
      <c r="J15" s="57"/>
      <c r="K15" s="50">
        <f t="shared" si="3"/>
        <v>61.063299999999998</v>
      </c>
      <c r="L15" s="323">
        <f t="shared" si="4"/>
        <v>253332.78329118897</v>
      </c>
      <c r="M15" s="1" t="str">
        <f>IF(ROUND(G15,2)=ROUND(SUM(G34:G36),2)," ","CHECK 2. 9-12 Lines Below")</f>
        <v xml:space="preserve"> </v>
      </c>
      <c r="N15" s="52">
        <v>5103</v>
      </c>
      <c r="O15" s="58" t="s">
        <v>39</v>
      </c>
      <c r="Q15" s="54"/>
      <c r="V15" s="451" t="s">
        <v>38</v>
      </c>
      <c r="W15" s="451"/>
      <c r="X15" s="441">
        <f>IF('1461'!K$84=1,'1461'!G15,0)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IF('1461'!K$84=1,'1461'!G16,0)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IF('1461'!K$84=1,'1461'!G17,0)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IF('1461'!K$84=1,'1461'!G18,0)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IF('1461'!K$84=1,'1461'!G19,0)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IF('1461'!K$84=1,'1461'!G20,0)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IF('1461'!K$84=1,'1461'!G21,0)</f>
        <v>0</v>
      </c>
      <c r="Y21" s="441"/>
      <c r="Z21" s="452">
        <v>1</v>
      </c>
      <c r="AA21" s="452"/>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1" t="s">
        <v>53</v>
      </c>
      <c r="W22" s="451"/>
      <c r="X22" s="441">
        <f>IF('1461'!K$84=1,'1461'!G22,0)</f>
        <v>0</v>
      </c>
      <c r="Y22" s="441"/>
      <c r="Z22" s="452">
        <v>1</v>
      </c>
      <c r="AA22" s="452"/>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1" t="s">
        <v>55</v>
      </c>
      <c r="W23" s="451"/>
      <c r="X23" s="441">
        <f>IF('1461'!K$84=1,'1461'!G23,0)</f>
        <v>0</v>
      </c>
      <c r="Y23" s="441"/>
      <c r="Z23" s="452">
        <v>1</v>
      </c>
      <c r="AA23" s="452"/>
      <c r="AB23" s="55">
        <f t="shared" si="0"/>
        <v>0</v>
      </c>
      <c r="AC23" s="56">
        <f t="shared" si="1"/>
        <v>0</v>
      </c>
      <c r="AD23" s="9"/>
    </row>
    <row r="24" spans="1:30" ht="16.2" x14ac:dyDescent="0.35">
      <c r="A24" s="1" t="s">
        <v>56</v>
      </c>
      <c r="B24" s="14" t="s">
        <v>57</v>
      </c>
      <c r="C24" s="14"/>
      <c r="D24" s="14">
        <v>7.68</v>
      </c>
      <c r="E24" s="14">
        <v>0</v>
      </c>
      <c r="F24" s="14">
        <v>0</v>
      </c>
      <c r="G24" s="47">
        <f t="shared" si="2"/>
        <v>15.36</v>
      </c>
      <c r="H24" s="48"/>
      <c r="I24" s="57">
        <f>I23</f>
        <v>1.147</v>
      </c>
      <c r="J24" s="57"/>
      <c r="K24" s="50">
        <f t="shared" si="3"/>
        <v>17.617899999999999</v>
      </c>
      <c r="L24" s="323">
        <f t="shared" si="4"/>
        <v>73091.228982806992</v>
      </c>
      <c r="N24" s="52">
        <v>5103</v>
      </c>
      <c r="O24" s="53">
        <v>130</v>
      </c>
      <c r="Q24" s="54"/>
      <c r="V24" s="451" t="s">
        <v>57</v>
      </c>
      <c r="W24" s="451"/>
      <c r="X24" s="441">
        <f>IF('1461'!K$84=1,'1461'!G24,0)</f>
        <v>0</v>
      </c>
      <c r="Y24" s="441"/>
      <c r="Z24" s="452">
        <v>1</v>
      </c>
      <c r="AA24" s="452"/>
      <c r="AB24" s="55">
        <f t="shared" si="0"/>
        <v>0</v>
      </c>
      <c r="AC24" s="56">
        <f t="shared" si="1"/>
        <v>0</v>
      </c>
      <c r="AD24" s="9"/>
    </row>
    <row r="25" spans="1:30" ht="16.8" thickBot="1" x14ac:dyDescent="0.4">
      <c r="A25" s="1" t="s">
        <v>58</v>
      </c>
      <c r="B25" s="14" t="s">
        <v>59</v>
      </c>
      <c r="C25" s="14"/>
      <c r="D25" s="14">
        <v>50.07</v>
      </c>
      <c r="E25" s="14">
        <v>0</v>
      </c>
      <c r="F25" s="14">
        <v>0</v>
      </c>
      <c r="G25" s="47">
        <f t="shared" si="2"/>
        <v>100.14</v>
      </c>
      <c r="H25" s="48"/>
      <c r="I25" s="57">
        <v>1.004</v>
      </c>
      <c r="J25" s="57"/>
      <c r="K25" s="50">
        <f t="shared" si="3"/>
        <v>100.5406</v>
      </c>
      <c r="L25" s="323">
        <f t="shared" si="4"/>
        <v>417111.91553299798</v>
      </c>
      <c r="N25" s="52">
        <v>5310</v>
      </c>
      <c r="O25" s="53">
        <v>300</v>
      </c>
      <c r="Q25" s="54"/>
      <c r="V25" s="451" t="s">
        <v>59</v>
      </c>
      <c r="W25" s="451"/>
      <c r="X25" s="441">
        <f>IF('1461'!K$84=1,'1461'!G25,0)</f>
        <v>0</v>
      </c>
      <c r="Y25" s="441"/>
      <c r="Z25" s="452">
        <v>1</v>
      </c>
      <c r="AA25" s="452"/>
      <c r="AB25" s="55">
        <f t="shared" si="0"/>
        <v>0</v>
      </c>
      <c r="AC25" s="56">
        <f t="shared" si="1"/>
        <v>0</v>
      </c>
      <c r="AD25" s="9"/>
    </row>
    <row r="26" spans="1:30" ht="20.25" customHeight="1" thickBot="1" x14ac:dyDescent="0.35">
      <c r="B26" s="60" t="s">
        <v>60</v>
      </c>
      <c r="C26" s="60"/>
      <c r="D26" s="61">
        <f t="shared" ref="D26:E26" si="5">SUM(D10:D25)</f>
        <v>327.37</v>
      </c>
      <c r="E26" s="61">
        <f t="shared" si="5"/>
        <v>0</v>
      </c>
      <c r="F26" s="61"/>
      <c r="G26" s="61">
        <f>SUM(G10:G25)</f>
        <v>654.74</v>
      </c>
      <c r="H26" s="62"/>
      <c r="I26" s="62"/>
      <c r="J26" s="63"/>
      <c r="K26" s="64">
        <f>SUM(K10:K25)</f>
        <v>659.55550000000005</v>
      </c>
      <c r="L26" s="321">
        <f>SUM(L10:L25)</f>
        <v>2736292.1845038147</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0</v>
      </c>
      <c r="E31" s="14">
        <v>0</v>
      </c>
      <c r="F31" s="85">
        <v>0</v>
      </c>
      <c r="G31" s="47">
        <f t="shared" si="6"/>
        <v>0</v>
      </c>
      <c r="H31" s="76"/>
      <c r="I31" s="86" t="s">
        <v>72</v>
      </c>
      <c r="J31" s="52">
        <v>251</v>
      </c>
      <c r="K31" s="78">
        <v>1173</v>
      </c>
      <c r="L31" s="323">
        <f t="shared" si="8"/>
        <v>0</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28.41</v>
      </c>
      <c r="E34" s="14">
        <v>0</v>
      </c>
      <c r="F34" s="85">
        <v>0</v>
      </c>
      <c r="G34" s="47">
        <f t="shared" si="6"/>
        <v>56.82</v>
      </c>
      <c r="H34" s="76"/>
      <c r="I34" s="86" t="s">
        <v>76</v>
      </c>
      <c r="J34" s="52">
        <v>251</v>
      </c>
      <c r="K34" s="78">
        <v>835</v>
      </c>
      <c r="L34" s="323">
        <f t="shared" si="8"/>
        <v>47444.7</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2</v>
      </c>
      <c r="E35" s="14">
        <v>0</v>
      </c>
      <c r="F35" s="85">
        <v>0</v>
      </c>
      <c r="G35" s="47">
        <f t="shared" si="6"/>
        <v>4</v>
      </c>
      <c r="H35" s="76"/>
      <c r="I35" s="86" t="s">
        <v>76</v>
      </c>
      <c r="J35" s="52">
        <v>252</v>
      </c>
      <c r="K35" s="78">
        <v>3168</v>
      </c>
      <c r="L35" s="323">
        <f t="shared" si="8"/>
        <v>12672</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0</v>
      </c>
      <c r="E36" s="14">
        <v>0</v>
      </c>
      <c r="F36" s="85">
        <v>0</v>
      </c>
      <c r="G36" s="47">
        <f t="shared" si="6"/>
        <v>0</v>
      </c>
      <c r="H36" s="76"/>
      <c r="I36" s="86" t="s">
        <v>76</v>
      </c>
      <c r="J36" s="52">
        <v>253</v>
      </c>
      <c r="K36" s="78">
        <v>6685</v>
      </c>
      <c r="L36" s="323">
        <f t="shared" si="8"/>
        <v>0</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30.41</v>
      </c>
      <c r="E37" s="61">
        <f t="shared" si="10"/>
        <v>0</v>
      </c>
      <c r="F37" s="61"/>
      <c r="G37" s="61">
        <f>SUM(G28:G36)</f>
        <v>60.82</v>
      </c>
      <c r="H37" s="62"/>
      <c r="I37" s="14" t="s">
        <v>80</v>
      </c>
      <c r="J37" s="14"/>
      <c r="K37" s="14"/>
      <c r="L37" s="323">
        <f>SUM(L28:L36)</f>
        <v>60116.7</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123745.86</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2920154.7445038147</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659.55550000000005</v>
      </c>
      <c r="D49" s="116"/>
      <c r="E49" s="116"/>
      <c r="F49" s="116"/>
      <c r="G49" s="117">
        <f>K7</f>
        <v>1.0289999999999999</v>
      </c>
      <c r="H49" s="117"/>
      <c r="I49" s="118">
        <v>901.09</v>
      </c>
      <c r="J49" s="119" t="s">
        <v>95</v>
      </c>
      <c r="K49" s="120">
        <f>ROUND(C49*G49*I49,0)</f>
        <v>611554</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659.55550000000005</v>
      </c>
      <c r="D50" s="138"/>
      <c r="E50" s="139"/>
      <c r="F50" s="139"/>
      <c r="G50" s="140" t="s">
        <v>97</v>
      </c>
      <c r="H50" s="140"/>
      <c r="I50" s="140"/>
      <c r="J50" s="140"/>
      <c r="K50" s="140"/>
      <c r="L50" s="323">
        <f>IF(B2=75,0,K49+K48+K47)</f>
        <v>611554</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659.55550000000005</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3.284E-3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654.74</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3.5790000000000001E-3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3.284E-3</v>
      </c>
      <c r="L59" s="323">
        <f>SUM(I59*K59)</f>
        <v>13909.588892</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3.284E-3</v>
      </c>
      <c r="L67" s="323">
        <f>SUM(I67*K67)</f>
        <v>353969.10249199998</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3.5790000000000001E-3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3.284E-3</v>
      </c>
      <c r="L70" s="323">
        <f t="shared" si="11"/>
        <v>-13817.876624</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3.284E-3</v>
      </c>
      <c r="L71" s="323">
        <f t="shared" si="11"/>
        <v>6180.9017839999997</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3.5790000000000001E-3</v>
      </c>
      <c r="L72" s="323">
        <f t="shared" si="11"/>
        <v>50898.383442000006</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26</v>
      </c>
      <c r="AA74" s="165" t="s">
        <v>129</v>
      </c>
      <c r="AB74" s="166">
        <f>+K75</f>
        <v>365</v>
      </c>
      <c r="AC74" s="56">
        <f>ROUND(AB74*Z74,0)</f>
        <v>9490</v>
      </c>
      <c r="AD74" s="9"/>
    </row>
    <row r="75" spans="1:30" ht="19.5" customHeight="1" x14ac:dyDescent="0.3">
      <c r="A75" s="1" t="s">
        <v>130</v>
      </c>
      <c r="B75" s="167" t="s">
        <v>127</v>
      </c>
      <c r="C75" s="168" t="s">
        <v>128</v>
      </c>
      <c r="D75" s="167">
        <v>26</v>
      </c>
      <c r="E75" s="167">
        <v>0</v>
      </c>
      <c r="F75" s="167">
        <v>0</v>
      </c>
      <c r="G75" s="169">
        <f>IF($B$154&lt;8,D75,E75)</f>
        <v>26</v>
      </c>
      <c r="H75" s="170"/>
      <c r="I75" s="171">
        <f>AVERAGE(G75,D75)</f>
        <v>26</v>
      </c>
      <c r="J75" s="172" t="s">
        <v>129</v>
      </c>
      <c r="K75" s="173">
        <v>365</v>
      </c>
      <c r="L75" s="323">
        <f t="shared" ref="L75:L78" si="12">SUM(I75*K75)</f>
        <v>9490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3.5790000000000001E-3</v>
      </c>
      <c r="L77" s="323">
        <f t="shared" si="12"/>
        <v>6163.3994790000006</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3.284E-3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9490</v>
      </c>
      <c r="AD81" s="188"/>
    </row>
    <row r="82" spans="1:30" ht="22.5" customHeight="1" thickTop="1" thickBot="1" x14ac:dyDescent="0.35">
      <c r="B82" s="14" t="s">
        <v>139</v>
      </c>
      <c r="C82" s="14"/>
      <c r="D82" s="14"/>
      <c r="E82" s="14"/>
      <c r="F82" s="14"/>
      <c r="G82" s="14"/>
      <c r="H82" s="14"/>
      <c r="I82" s="14"/>
      <c r="J82" s="14"/>
      <c r="K82" s="14"/>
      <c r="L82" s="342">
        <f>SUM(L44:L81)</f>
        <v>3958502.2439688146</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'1461'!AC81</f>
        <v>9490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3958502.2439688146</v>
      </c>
      <c r="L86" s="323">
        <f>IF(G26=0,0,IF(G26&gt;250,-(((250/G26)*K86)*IF(M86="H",0.02,0.05)),IF(M86="H",-0.02*K86,-0.05*K86)))</f>
        <v>-75573.934767404135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3882928.3092014105</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-2414029.2999999998</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1468899.0092014107</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293779.80184028216</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122351.1774310366</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266</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267</v>
      </c>
      <c r="C123" s="208" t="s">
        <v>198</v>
      </c>
    </row>
    <row r="124" spans="2:3" hidden="1" x14ac:dyDescent="0.3">
      <c r="B124" s="212" t="s">
        <v>268</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1.15740695036948E-5</v>
      </c>
      <c r="C135" s="214"/>
    </row>
    <row r="136" spans="1:5" hidden="1" x14ac:dyDescent="0.3">
      <c r="B136" s="215">
        <f>NvsEndTime</f>
        <v>41808.6023263889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266</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267</v>
      </c>
      <c r="C164" s="222" t="s">
        <v>243</v>
      </c>
      <c r="D164" s="218"/>
    </row>
    <row r="165" spans="1:4" hidden="1" x14ac:dyDescent="0.3">
      <c r="A165" s="217" t="s">
        <v>244</v>
      </c>
      <c r="B165" s="221" t="s">
        <v>268</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1.15740695036948E-5</v>
      </c>
      <c r="D176" s="218"/>
    </row>
    <row r="177" spans="2:5" hidden="1" x14ac:dyDescent="0.3">
      <c r="B177" s="217" t="s">
        <v>259</v>
      </c>
      <c r="C177" s="225">
        <f>NvsEndTime</f>
        <v>41808.6023263889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9" priority="2" stopIfTrue="1" operator="lessThan">
      <formula>0</formula>
    </cfRule>
  </conditionalFormatting>
  <conditionalFormatting sqref="A141:A172">
    <cfRule type="cellIs" dxfId="7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'1571'!B2</f>
        <v>50</v>
      </c>
      <c r="W2" s="429" t="s">
        <v>4</v>
      </c>
      <c r="X2" s="430"/>
      <c r="Y2" s="431"/>
      <c r="Z2" s="431"/>
      <c r="AA2" s="431"/>
      <c r="AB2" s="431"/>
      <c r="AC2" s="431"/>
      <c r="AD2" s="9"/>
    </row>
    <row r="3" spans="1:30" ht="20.399999999999999" x14ac:dyDescent="0.35">
      <c r="B3" s="10" t="str">
        <f>"Revenue Estimate Worksheet for "&amp;B124</f>
        <v>Revenue Estimate Worksheet for South Tech Community High</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'1571'!G7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c r="E10" s="46">
        <v>0</v>
      </c>
      <c r="F10" s="46">
        <v>0</v>
      </c>
      <c r="G10" s="47">
        <f>IF($B$154&lt;8,D10*2,D10+E10)</f>
        <v>0</v>
      </c>
      <c r="H10" s="48"/>
      <c r="I10" s="49">
        <v>1.1259999999999999</v>
      </c>
      <c r="J10" s="49"/>
      <c r="K10" s="50">
        <f>ROUND(G10*I10,4)</f>
        <v>0</v>
      </c>
      <c r="L10" s="323">
        <f>SUM(K10*$G$7)*($K$7)</f>
        <v>0</v>
      </c>
      <c r="N10" s="52">
        <v>5101</v>
      </c>
      <c r="O10" s="53">
        <v>101</v>
      </c>
      <c r="Q10" s="54"/>
      <c r="V10" s="440" t="s">
        <v>26</v>
      </c>
      <c r="W10" s="440"/>
      <c r="X10" s="441">
        <f>IF('1571'!K$84=1,'1571'!G10,0)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1" t="s">
        <v>28</v>
      </c>
      <c r="W11" s="451"/>
      <c r="X11" s="441">
        <f>IF('1571'!K$84=1,'1571'!G11,0)</f>
        <v>0</v>
      </c>
      <c r="Y11" s="441"/>
      <c r="Z11" s="452">
        <v>1</v>
      </c>
      <c r="AA11" s="452"/>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1" t="s">
        <v>31</v>
      </c>
      <c r="W12" s="451"/>
      <c r="X12" s="441">
        <f>IF('1571'!K$84=1,'1571'!G12,0)</f>
        <v>0</v>
      </c>
      <c r="Y12" s="441"/>
      <c r="Z12" s="452">
        <v>1</v>
      </c>
      <c r="AA12" s="452"/>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1" t="s">
        <v>33</v>
      </c>
      <c r="W13" s="451"/>
      <c r="X13" s="441">
        <f>IF('1571'!K$84=1,'1571'!G13,0)</f>
        <v>0</v>
      </c>
      <c r="Y13" s="441"/>
      <c r="Z13" s="452">
        <v>1</v>
      </c>
      <c r="AA13" s="452"/>
      <c r="AB13" s="55">
        <f t="shared" si="0"/>
        <v>0</v>
      </c>
      <c r="AC13" s="56">
        <f t="shared" si="1"/>
        <v>0</v>
      </c>
      <c r="AD13" s="9"/>
    </row>
    <row r="14" spans="1:30" x14ac:dyDescent="0.3">
      <c r="A14" s="1" t="s">
        <v>35</v>
      </c>
      <c r="B14" s="14" t="s">
        <v>36</v>
      </c>
      <c r="C14" s="14"/>
      <c r="D14" s="14">
        <v>309.68</v>
      </c>
      <c r="E14" s="14">
        <v>0</v>
      </c>
      <c r="F14" s="14">
        <v>0</v>
      </c>
      <c r="G14" s="47">
        <f t="shared" si="2"/>
        <v>619.36</v>
      </c>
      <c r="H14" s="48"/>
      <c r="I14" s="57">
        <v>1.004</v>
      </c>
      <c r="J14" s="57"/>
      <c r="K14" s="50">
        <f t="shared" si="3"/>
        <v>621.8374</v>
      </c>
      <c r="L14" s="323">
        <f t="shared" si="4"/>
        <v>2579811.4300497416</v>
      </c>
      <c r="N14" s="52">
        <v>5103</v>
      </c>
      <c r="O14" s="53">
        <v>103</v>
      </c>
      <c r="Q14" s="54"/>
      <c r="V14" s="451" t="s">
        <v>36</v>
      </c>
      <c r="W14" s="451"/>
      <c r="X14" s="441">
        <f>IF('1571'!K$84=1,'1571'!G14,0)</f>
        <v>0</v>
      </c>
      <c r="Y14" s="441"/>
      <c r="Z14" s="452">
        <v>1</v>
      </c>
      <c r="AA14" s="452"/>
      <c r="AB14" s="55">
        <f t="shared" si="0"/>
        <v>0</v>
      </c>
      <c r="AC14" s="56">
        <f t="shared" si="1"/>
        <v>0</v>
      </c>
      <c r="AD14" s="9"/>
    </row>
    <row r="15" spans="1:30" x14ac:dyDescent="0.3">
      <c r="A15" s="1" t="s">
        <v>37</v>
      </c>
      <c r="B15" s="14" t="s">
        <v>38</v>
      </c>
      <c r="C15" s="14"/>
      <c r="D15" s="14">
        <v>114.54</v>
      </c>
      <c r="E15" s="14">
        <v>0</v>
      </c>
      <c r="F15" s="14">
        <v>0</v>
      </c>
      <c r="G15" s="47">
        <f t="shared" si="2"/>
        <v>229.08</v>
      </c>
      <c r="H15" s="48"/>
      <c r="I15" s="57">
        <f>I14</f>
        <v>1.004</v>
      </c>
      <c r="J15" s="57"/>
      <c r="K15" s="50">
        <f t="shared" si="3"/>
        <v>229.99629999999999</v>
      </c>
      <c r="L15" s="323">
        <f t="shared" si="4"/>
        <v>954183.6557420789</v>
      </c>
      <c r="M15" s="1" t="str">
        <f>IF(ROUND(G15,2)=ROUND(SUM(G34:G36),2)," ","CHECK 2. 9-12 Lines Below")</f>
        <v xml:space="preserve"> </v>
      </c>
      <c r="N15" s="52">
        <v>5103</v>
      </c>
      <c r="O15" s="58" t="s">
        <v>39</v>
      </c>
      <c r="Q15" s="54"/>
      <c r="V15" s="451" t="s">
        <v>38</v>
      </c>
      <c r="W15" s="451"/>
      <c r="X15" s="441">
        <f>IF('1571'!K$84=1,'1571'!G15,0)</f>
        <v>0</v>
      </c>
      <c r="Y15" s="441"/>
      <c r="Z15" s="452">
        <v>1</v>
      </c>
      <c r="AA15" s="452"/>
      <c r="AB15" s="55">
        <f t="shared" si="0"/>
        <v>0</v>
      </c>
      <c r="AC15" s="59">
        <f t="shared" si="1"/>
        <v>0</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IF('1571'!K$84=1,'1571'!G16,0)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IF('1571'!K$84=1,'1571'!G17,0)</f>
        <v>0</v>
      </c>
      <c r="Y17" s="441"/>
      <c r="Z17" s="452">
        <v>1</v>
      </c>
      <c r="AA17" s="452"/>
      <c r="AB17" s="55">
        <f t="shared" si="0"/>
        <v>0</v>
      </c>
      <c r="AC17" s="56">
        <f t="shared" si="1"/>
        <v>0</v>
      </c>
      <c r="AD17" s="9"/>
    </row>
    <row r="18" spans="1:30" ht="16.2" x14ac:dyDescent="0.35">
      <c r="A18" s="1" t="s">
        <v>44</v>
      </c>
      <c r="B18" s="14" t="s">
        <v>45</v>
      </c>
      <c r="C18" s="14"/>
      <c r="D18" s="14">
        <v>0</v>
      </c>
      <c r="E18" s="14">
        <v>0</v>
      </c>
      <c r="F18" s="14">
        <v>0</v>
      </c>
      <c r="G18" s="47">
        <f t="shared" si="2"/>
        <v>0</v>
      </c>
      <c r="H18" s="48"/>
      <c r="I18" s="57">
        <f>I17</f>
        <v>3.548</v>
      </c>
      <c r="J18" s="57"/>
      <c r="K18" s="50">
        <f t="shared" si="3"/>
        <v>0</v>
      </c>
      <c r="L18" s="323">
        <f t="shared" si="4"/>
        <v>0</v>
      </c>
      <c r="N18" s="52">
        <v>5103</v>
      </c>
      <c r="O18" s="54">
        <v>254</v>
      </c>
      <c r="Q18" s="54"/>
      <c r="V18" s="451" t="s">
        <v>45</v>
      </c>
      <c r="W18" s="451"/>
      <c r="X18" s="441">
        <f>IF('1571'!K$84=1,'1571'!G18,0)</f>
        <v>0</v>
      </c>
      <c r="Y18" s="441"/>
      <c r="Z18" s="452">
        <v>1</v>
      </c>
      <c r="AA18" s="452"/>
      <c r="AB18" s="55">
        <f t="shared" si="0"/>
        <v>0</v>
      </c>
      <c r="AC18" s="56">
        <f t="shared" si="1"/>
        <v>0</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IF('1571'!K$84=1,'1571'!G19,0)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IF('1571'!K$84=1,'1571'!G20,0)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IF('1571'!K$84=1,'1571'!G21,0)</f>
        <v>0</v>
      </c>
      <c r="Y21" s="441"/>
      <c r="Z21" s="452">
        <v>1</v>
      </c>
      <c r="AA21" s="452"/>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1" t="s">
        <v>53</v>
      </c>
      <c r="W22" s="451"/>
      <c r="X22" s="441">
        <f>IF('1571'!K$84=1,'1571'!G22,0)</f>
        <v>0</v>
      </c>
      <c r="Y22" s="441"/>
      <c r="Z22" s="452">
        <v>1</v>
      </c>
      <c r="AA22" s="452"/>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1" t="s">
        <v>55</v>
      </c>
      <c r="W23" s="451"/>
      <c r="X23" s="441">
        <f>IF('1571'!K$84=1,'1571'!G23,0)</f>
        <v>0</v>
      </c>
      <c r="Y23" s="441"/>
      <c r="Z23" s="452">
        <v>1</v>
      </c>
      <c r="AA23" s="452"/>
      <c r="AB23" s="55">
        <f t="shared" si="0"/>
        <v>0</v>
      </c>
      <c r="AC23" s="56">
        <f t="shared" si="1"/>
        <v>0</v>
      </c>
      <c r="AD23" s="9"/>
    </row>
    <row r="24" spans="1:30" ht="16.2" x14ac:dyDescent="0.35">
      <c r="A24" s="1" t="s">
        <v>56</v>
      </c>
      <c r="B24" s="14" t="s">
        <v>57</v>
      </c>
      <c r="C24" s="14"/>
      <c r="D24" s="14">
        <v>2.66</v>
      </c>
      <c r="E24" s="14">
        <v>0</v>
      </c>
      <c r="F24" s="14">
        <v>0</v>
      </c>
      <c r="G24" s="47">
        <f t="shared" si="2"/>
        <v>5.32</v>
      </c>
      <c r="H24" s="48"/>
      <c r="I24" s="57">
        <f>I23</f>
        <v>1.147</v>
      </c>
      <c r="J24" s="57"/>
      <c r="K24" s="50">
        <f t="shared" si="3"/>
        <v>6.1020000000000003</v>
      </c>
      <c r="L24" s="323">
        <f t="shared" si="4"/>
        <v>25315.314495660001</v>
      </c>
      <c r="N24" s="52">
        <v>5103</v>
      </c>
      <c r="O24" s="53">
        <v>130</v>
      </c>
      <c r="Q24" s="54"/>
      <c r="V24" s="451" t="s">
        <v>57</v>
      </c>
      <c r="W24" s="451"/>
      <c r="X24" s="441">
        <f>IF('1571'!K$84=1,'1571'!G24,0)</f>
        <v>0</v>
      </c>
      <c r="Y24" s="441"/>
      <c r="Z24" s="452">
        <v>1</v>
      </c>
      <c r="AA24" s="452"/>
      <c r="AB24" s="55">
        <f t="shared" si="0"/>
        <v>0</v>
      </c>
      <c r="AC24" s="56">
        <f t="shared" si="1"/>
        <v>0</v>
      </c>
      <c r="AD24" s="9"/>
    </row>
    <row r="25" spans="1:30" ht="16.8" thickBot="1" x14ac:dyDescent="0.4">
      <c r="A25" s="1" t="s">
        <v>58</v>
      </c>
      <c r="B25" s="14" t="s">
        <v>59</v>
      </c>
      <c r="C25" s="14"/>
      <c r="D25" s="383">
        <v>136.76</v>
      </c>
      <c r="E25" s="14">
        <v>0</v>
      </c>
      <c r="F25" s="14">
        <v>0</v>
      </c>
      <c r="G25" s="47">
        <f t="shared" si="2"/>
        <v>273.52</v>
      </c>
      <c r="H25" s="48"/>
      <c r="I25" s="57">
        <v>1.004</v>
      </c>
      <c r="J25" s="57"/>
      <c r="K25" s="50">
        <f t="shared" si="3"/>
        <v>274.61410000000001</v>
      </c>
      <c r="L25" s="323">
        <f t="shared" si="4"/>
        <v>1139289.135765753</v>
      </c>
      <c r="N25" s="52">
        <v>5310</v>
      </c>
      <c r="O25" s="53">
        <v>300</v>
      </c>
      <c r="Q25" s="54"/>
      <c r="V25" s="451" t="s">
        <v>59</v>
      </c>
      <c r="W25" s="451"/>
      <c r="X25" s="441">
        <f>IF('1571'!K$84=1,'1571'!G25,0)</f>
        <v>0</v>
      </c>
      <c r="Y25" s="441"/>
      <c r="Z25" s="452">
        <v>1</v>
      </c>
      <c r="AA25" s="452"/>
      <c r="AB25" s="55">
        <f t="shared" si="0"/>
        <v>0</v>
      </c>
      <c r="AC25" s="56">
        <f t="shared" si="1"/>
        <v>0</v>
      </c>
      <c r="AD25" s="9"/>
    </row>
    <row r="26" spans="1:30" ht="20.25" customHeight="1" thickBot="1" x14ac:dyDescent="0.35">
      <c r="B26" s="60" t="s">
        <v>60</v>
      </c>
      <c r="C26" s="60"/>
      <c r="D26" s="61">
        <f t="shared" ref="D26:E26" si="5">SUM(D10:D25)</f>
        <v>563.6400000000001</v>
      </c>
      <c r="E26" s="61">
        <f t="shared" si="5"/>
        <v>0</v>
      </c>
      <c r="F26" s="61"/>
      <c r="G26" s="61">
        <f>SUM(G10:G25)</f>
        <v>1127.2800000000002</v>
      </c>
      <c r="H26" s="62"/>
      <c r="I26" s="62"/>
      <c r="J26" s="63"/>
      <c r="K26" s="64">
        <f>SUM(K10:K25)</f>
        <v>1132.5498</v>
      </c>
      <c r="L26" s="321">
        <f>SUM(L10:L25)</f>
        <v>4698599.5360532338</v>
      </c>
      <c r="N26" s="54"/>
      <c r="O26" s="65"/>
      <c r="P26" s="54"/>
      <c r="Q26" s="54"/>
      <c r="V26" s="453" t="s">
        <v>60</v>
      </c>
      <c r="W26" s="453"/>
      <c r="X26" s="454">
        <f>SUM(X10:X25)</f>
        <v>0</v>
      </c>
      <c r="Y26" s="454"/>
      <c r="Z26" s="455"/>
      <c r="AA26" s="456"/>
      <c r="AB26" s="66">
        <f>SUM(AB10:AB25)</f>
        <v>0</v>
      </c>
      <c r="AC26" s="67">
        <f>SUM(AC10:AC25)</f>
        <v>0</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0</v>
      </c>
      <c r="E31" s="14">
        <v>0</v>
      </c>
      <c r="F31" s="85">
        <v>0</v>
      </c>
      <c r="G31" s="47">
        <f t="shared" si="6"/>
        <v>0</v>
      </c>
      <c r="H31" s="76"/>
      <c r="I31" s="86" t="s">
        <v>72</v>
      </c>
      <c r="J31" s="52">
        <v>251</v>
      </c>
      <c r="K31" s="78">
        <v>1173</v>
      </c>
      <c r="L31" s="323">
        <f t="shared" si="8"/>
        <v>0</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59.54</v>
      </c>
      <c r="E34" s="14">
        <v>0</v>
      </c>
      <c r="F34" s="85">
        <v>0</v>
      </c>
      <c r="G34" s="47">
        <f t="shared" si="6"/>
        <v>119.08</v>
      </c>
      <c r="H34" s="76"/>
      <c r="I34" s="86" t="s">
        <v>76</v>
      </c>
      <c r="J34" s="52">
        <v>251</v>
      </c>
      <c r="K34" s="78">
        <v>835</v>
      </c>
      <c r="L34" s="323">
        <f t="shared" si="8"/>
        <v>99431.8</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53.5</v>
      </c>
      <c r="E35" s="14">
        <v>0</v>
      </c>
      <c r="F35" s="85">
        <v>0</v>
      </c>
      <c r="G35" s="47">
        <f t="shared" si="6"/>
        <v>107</v>
      </c>
      <c r="H35" s="76"/>
      <c r="I35" s="86" t="s">
        <v>76</v>
      </c>
      <c r="J35" s="52">
        <v>252</v>
      </c>
      <c r="K35" s="78">
        <v>3168</v>
      </c>
      <c r="L35" s="323">
        <f t="shared" si="8"/>
        <v>338976</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1.5</v>
      </c>
      <c r="E36" s="14">
        <v>0</v>
      </c>
      <c r="F36" s="85">
        <v>0</v>
      </c>
      <c r="G36" s="47">
        <f t="shared" si="6"/>
        <v>3</v>
      </c>
      <c r="H36" s="76"/>
      <c r="I36" s="86" t="s">
        <v>76</v>
      </c>
      <c r="J36" s="52">
        <v>253</v>
      </c>
      <c r="K36" s="78">
        <v>6685</v>
      </c>
      <c r="L36" s="323">
        <f t="shared" si="8"/>
        <v>20055</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114.53999999999999</v>
      </c>
      <c r="E37" s="61">
        <f t="shared" si="10"/>
        <v>0</v>
      </c>
      <c r="F37" s="61"/>
      <c r="G37" s="61">
        <f>SUM(G28:G36)</f>
        <v>229.07999999999998</v>
      </c>
      <c r="H37" s="62"/>
      <c r="I37" s="14" t="s">
        <v>80</v>
      </c>
      <c r="J37" s="14"/>
      <c r="K37" s="14"/>
      <c r="L37" s="323">
        <f>SUM(L28:L36)</f>
        <v>458462.8</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213055.92000000004</v>
      </c>
      <c r="N40" s="98"/>
      <c r="O40" s="98"/>
      <c r="P40" s="98"/>
      <c r="Q40" s="98"/>
      <c r="V40" s="471" t="s">
        <v>84</v>
      </c>
      <c r="W40" s="471"/>
      <c r="X40" s="472">
        <f>+G40</f>
        <v>182954.62</v>
      </c>
      <c r="Y40" s="472"/>
      <c r="Z40" s="472"/>
      <c r="AA40" s="472"/>
      <c r="AB40" s="56">
        <f>ROUND(X39/X40,0)</f>
        <v>189</v>
      </c>
      <c r="AC40" s="56">
        <f>ROUND(AB40*$X$26,0)</f>
        <v>0</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5370118.2560532335</v>
      </c>
      <c r="O44" s="1"/>
      <c r="V44" s="482" t="s">
        <v>88</v>
      </c>
      <c r="W44" s="482"/>
      <c r="X44" s="482"/>
      <c r="Y44" s="482"/>
      <c r="Z44" s="482"/>
      <c r="AA44" s="482"/>
      <c r="AB44" s="482"/>
      <c r="AC44" s="105">
        <f>SUM(AC26,AC37,AC40)</f>
        <v>0</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1132.5498</v>
      </c>
      <c r="D49" s="116"/>
      <c r="E49" s="116"/>
      <c r="F49" s="116"/>
      <c r="G49" s="117">
        <f>K7</f>
        <v>1.0289999999999999</v>
      </c>
      <c r="H49" s="117"/>
      <c r="I49" s="118">
        <v>901.09</v>
      </c>
      <c r="J49" s="119" t="s">
        <v>95</v>
      </c>
      <c r="K49" s="120">
        <f>ROUND(C49*G49*I49,0)</f>
        <v>1050125</v>
      </c>
      <c r="L49" s="338"/>
      <c r="M49" s="103"/>
      <c r="N49" s="131"/>
      <c r="O49" s="132"/>
      <c r="P49" s="65"/>
      <c r="Q49" s="133"/>
      <c r="V49" s="134" t="s">
        <v>76</v>
      </c>
      <c r="W49" s="135">
        <f>AB14+AB15+AB18+AB21+AB24+AB25</f>
        <v>0</v>
      </c>
      <c r="X49" s="475">
        <f>AB7</f>
        <v>1.0289999999999999</v>
      </c>
      <c r="Y49" s="475"/>
      <c r="Z49" s="122">
        <f>+I49</f>
        <v>901.09</v>
      </c>
      <c r="AA49" s="123" t="s">
        <v>95</v>
      </c>
      <c r="AB49" s="124">
        <f>ROUND(W49*X49*Z49,0)</f>
        <v>0</v>
      </c>
      <c r="AC49" s="128"/>
      <c r="AD49" s="104"/>
    </row>
    <row r="50" spans="2:30" ht="24" customHeight="1" thickBot="1" x14ac:dyDescent="0.35">
      <c r="B50" s="136" t="s">
        <v>96</v>
      </c>
      <c r="C50" s="137">
        <f>SUM(C47:C49)</f>
        <v>1132.5498</v>
      </c>
      <c r="D50" s="138"/>
      <c r="E50" s="139"/>
      <c r="F50" s="139"/>
      <c r="G50" s="140" t="s">
        <v>97</v>
      </c>
      <c r="H50" s="140"/>
      <c r="I50" s="140"/>
      <c r="J50" s="140"/>
      <c r="K50" s="140"/>
      <c r="L50" s="323">
        <f>IF(B2=75,0,K49+K48+K47)</f>
        <v>1050125</v>
      </c>
      <c r="N50" s="3"/>
      <c r="O50" s="1"/>
      <c r="V50" s="141" t="s">
        <v>96</v>
      </c>
      <c r="W50" s="142">
        <f>SUM(W47:W49)</f>
        <v>0</v>
      </c>
      <c r="X50" s="476" t="s">
        <v>97</v>
      </c>
      <c r="Y50" s="477"/>
      <c r="Z50" s="477"/>
      <c r="AA50" s="477"/>
      <c r="AB50" s="477"/>
      <c r="AC50" s="56">
        <f>IF(V2=75,0,AB49+AB48+AB47)</f>
        <v>0</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1132.5498</v>
      </c>
      <c r="H53" s="57" t="s">
        <v>101</v>
      </c>
      <c r="I53" s="57"/>
      <c r="J53" s="147">
        <v>200815.52</v>
      </c>
      <c r="K53" s="147"/>
      <c r="L53" s="340"/>
      <c r="N53" s="3"/>
      <c r="O53" s="1"/>
      <c r="V53" s="485" t="s">
        <v>100</v>
      </c>
      <c r="W53" s="485"/>
      <c r="X53" s="148">
        <f>AB26</f>
        <v>0</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5.64E-3</v>
      </c>
      <c r="L54" s="328"/>
      <c r="N54" s="65"/>
      <c r="O54" s="1"/>
      <c r="V54" s="485" t="s">
        <v>102</v>
      </c>
      <c r="W54" s="485"/>
      <c r="X54" s="485"/>
      <c r="Y54" s="485"/>
      <c r="Z54" s="485"/>
      <c r="AA54" s="485"/>
      <c r="AB54" s="488">
        <f>ROUND(X53/AA53,6)</f>
        <v>0</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1127.2800000000002</v>
      </c>
      <c r="H56" s="57" t="s">
        <v>105</v>
      </c>
      <c r="I56" s="57"/>
      <c r="J56" s="147">
        <f>+G40</f>
        <v>182954.62</v>
      </c>
      <c r="K56" s="147"/>
      <c r="L56" s="340"/>
      <c r="O56" s="1"/>
      <c r="V56" s="485" t="s">
        <v>104</v>
      </c>
      <c r="W56" s="485"/>
      <c r="X56" s="151">
        <f>X26</f>
        <v>0</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6.1619999999999999E-3</v>
      </c>
      <c r="L57" s="328"/>
      <c r="O57" s="1"/>
      <c r="V57" s="485" t="s">
        <v>106</v>
      </c>
      <c r="W57" s="485"/>
      <c r="X57" s="485"/>
      <c r="Y57" s="485"/>
      <c r="Z57" s="485"/>
      <c r="AA57" s="485"/>
      <c r="AB57" s="488">
        <f>ROUND(X56/AA56,6)</f>
        <v>0</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0</v>
      </c>
      <c r="AC58" s="56">
        <f>ROUND(Y58*AB58,0)</f>
        <v>0</v>
      </c>
      <c r="AD58" s="9"/>
    </row>
    <row r="59" spans="2:30" x14ac:dyDescent="0.3">
      <c r="B59" s="60" t="s">
        <v>108</v>
      </c>
      <c r="C59" s="60"/>
      <c r="D59" s="60"/>
      <c r="E59" s="60"/>
      <c r="F59" s="60"/>
      <c r="G59" s="60"/>
      <c r="H59" s="155" t="s">
        <v>20</v>
      </c>
      <c r="I59" s="120">
        <v>4235563</v>
      </c>
      <c r="J59" s="156" t="s">
        <v>109</v>
      </c>
      <c r="K59" s="157">
        <f>K54</f>
        <v>5.64E-3</v>
      </c>
      <c r="L59" s="323">
        <f>SUM(I59*K59)</f>
        <v>23888.57532</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0</v>
      </c>
      <c r="AC66" s="56">
        <f>ROUND(Y66*AB66,0)</f>
        <v>0</v>
      </c>
      <c r="AD66" s="9"/>
    </row>
    <row r="67" spans="1:30" ht="20.25" customHeight="1" x14ac:dyDescent="0.3">
      <c r="B67" s="14" t="s">
        <v>117</v>
      </c>
      <c r="C67" s="14"/>
      <c r="D67" s="14"/>
      <c r="E67" s="14"/>
      <c r="F67" s="14"/>
      <c r="H67" s="155" t="s">
        <v>22</v>
      </c>
      <c r="I67" s="120">
        <v>107785963</v>
      </c>
      <c r="J67" s="156" t="s">
        <v>109</v>
      </c>
      <c r="K67" s="157">
        <f>K54</f>
        <v>5.64E-3</v>
      </c>
      <c r="L67" s="323">
        <f>SUM(I67*K67)</f>
        <v>607912.83132</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0</v>
      </c>
      <c r="AC68" s="56">
        <f>ROUND(Y68*AB68,0)</f>
        <v>0</v>
      </c>
      <c r="AD68" s="9"/>
    </row>
    <row r="69" spans="1:30" ht="15" customHeight="1" x14ac:dyDescent="0.3">
      <c r="B69" s="161" t="s">
        <v>119</v>
      </c>
      <c r="C69" s="14"/>
      <c r="D69" s="14"/>
      <c r="E69" s="14"/>
      <c r="F69" s="14"/>
      <c r="H69" s="155" t="s">
        <v>21</v>
      </c>
      <c r="I69" s="120">
        <v>0</v>
      </c>
      <c r="J69" s="156" t="s">
        <v>109</v>
      </c>
      <c r="K69" s="157">
        <f>K57</f>
        <v>6.1619999999999999E-3</v>
      </c>
      <c r="L69" s="323">
        <f t="shared" ref="L69:L72" si="11">SUM(I69*K69)</f>
        <v>0</v>
      </c>
      <c r="O69" s="1"/>
      <c r="V69" s="479" t="s">
        <v>120</v>
      </c>
      <c r="W69" s="479"/>
      <c r="X69" s="479"/>
      <c r="Y69" s="496">
        <f>+I70</f>
        <v>-4207636</v>
      </c>
      <c r="Z69" s="496"/>
      <c r="AA69" s="153" t="s">
        <v>109</v>
      </c>
      <c r="AB69" s="154">
        <f>AB54</f>
        <v>0</v>
      </c>
      <c r="AC69" s="56">
        <f>ROUND(Y69*AB69,0)</f>
        <v>0</v>
      </c>
      <c r="AD69" s="9"/>
    </row>
    <row r="70" spans="1:30" ht="20.25" customHeight="1" x14ac:dyDescent="0.3">
      <c r="B70" s="14" t="s">
        <v>120</v>
      </c>
      <c r="C70" s="14"/>
      <c r="D70" s="14"/>
      <c r="E70" s="14"/>
      <c r="F70" s="14"/>
      <c r="H70" s="155" t="s">
        <v>20</v>
      </c>
      <c r="I70" s="120">
        <v>-4207636</v>
      </c>
      <c r="J70" s="156" t="s">
        <v>109</v>
      </c>
      <c r="K70" s="157">
        <f>K54</f>
        <v>5.64E-3</v>
      </c>
      <c r="L70" s="323">
        <f t="shared" si="11"/>
        <v>-23731.067040000002</v>
      </c>
      <c r="O70" s="1"/>
      <c r="V70" s="479" t="s">
        <v>121</v>
      </c>
      <c r="W70" s="479"/>
      <c r="X70" s="479"/>
      <c r="Y70" s="493">
        <f>+I71</f>
        <v>1882126</v>
      </c>
      <c r="Z70" s="493"/>
      <c r="AA70" s="153" t="s">
        <v>109</v>
      </c>
      <c r="AB70" s="154">
        <f>AB54</f>
        <v>0</v>
      </c>
      <c r="AC70" s="56">
        <f>ROUND(Y70*AB70,0)</f>
        <v>0</v>
      </c>
      <c r="AD70" s="9"/>
    </row>
    <row r="71" spans="1:30" ht="20.25" customHeight="1" x14ac:dyDescent="0.3">
      <c r="B71" s="14" t="s">
        <v>121</v>
      </c>
      <c r="C71" s="14"/>
      <c r="D71" s="14"/>
      <c r="E71" s="14"/>
      <c r="F71" s="14"/>
      <c r="H71" s="155" t="s">
        <v>20</v>
      </c>
      <c r="I71" s="120">
        <v>1882126</v>
      </c>
      <c r="J71" s="156" t="s">
        <v>109</v>
      </c>
      <c r="K71" s="157">
        <f>K54</f>
        <v>5.64E-3</v>
      </c>
      <c r="L71" s="323">
        <f t="shared" si="11"/>
        <v>10615.190640000001</v>
      </c>
      <c r="O71" s="1"/>
      <c r="V71" s="479" t="s">
        <v>122</v>
      </c>
      <c r="W71" s="479"/>
      <c r="X71" s="479"/>
      <c r="Y71" s="493">
        <f>+I72</f>
        <v>14221398</v>
      </c>
      <c r="Z71" s="493"/>
      <c r="AA71" s="153" t="s">
        <v>109</v>
      </c>
      <c r="AB71" s="154">
        <f>AB57</f>
        <v>0</v>
      </c>
      <c r="AC71" s="56">
        <f>ROUND(Y71*AB71,0)</f>
        <v>0</v>
      </c>
      <c r="AD71" s="9"/>
    </row>
    <row r="72" spans="1:30" ht="21" customHeight="1" x14ac:dyDescent="0.35">
      <c r="B72" s="14" t="s">
        <v>122</v>
      </c>
      <c r="C72" s="14"/>
      <c r="D72" s="14"/>
      <c r="E72" s="14"/>
      <c r="F72" s="14"/>
      <c r="H72" s="155" t="s">
        <v>21</v>
      </c>
      <c r="I72" s="120">
        <v>14221398</v>
      </c>
      <c r="J72" s="156" t="s">
        <v>109</v>
      </c>
      <c r="K72" s="157">
        <f>K57</f>
        <v>6.1619999999999999E-3</v>
      </c>
      <c r="L72" s="323">
        <f t="shared" si="11"/>
        <v>87632.254476000002</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846</v>
      </c>
      <c r="AA74" s="165" t="s">
        <v>129</v>
      </c>
      <c r="AB74" s="166">
        <f>+K75</f>
        <v>365</v>
      </c>
      <c r="AC74" s="56">
        <f>ROUND(AB74*Z74,0)</f>
        <v>308790</v>
      </c>
      <c r="AD74" s="9"/>
    </row>
    <row r="75" spans="1:30" ht="19.5" customHeight="1" x14ac:dyDescent="0.3">
      <c r="A75" s="1" t="s">
        <v>130</v>
      </c>
      <c r="B75" s="167" t="s">
        <v>127</v>
      </c>
      <c r="C75" s="168" t="s">
        <v>128</v>
      </c>
      <c r="D75" s="167">
        <v>846</v>
      </c>
      <c r="E75" s="167">
        <v>0</v>
      </c>
      <c r="F75" s="167">
        <v>0</v>
      </c>
      <c r="G75" s="169">
        <f>IF($B$154&lt;8,D75,E75)</f>
        <v>846</v>
      </c>
      <c r="H75" s="170"/>
      <c r="I75" s="171">
        <f>AVERAGE(G75,D75)</f>
        <v>846</v>
      </c>
      <c r="J75" s="172" t="s">
        <v>129</v>
      </c>
      <c r="K75" s="173">
        <v>365</v>
      </c>
      <c r="L75" s="323">
        <f t="shared" ref="L75:L78" si="12">SUM(I75*K75)</f>
        <v>308790</v>
      </c>
      <c r="N75" s="1">
        <v>7802</v>
      </c>
      <c r="O75" s="1">
        <v>0</v>
      </c>
      <c r="V75" s="494" t="s">
        <v>127</v>
      </c>
      <c r="W75" s="494"/>
      <c r="X75" s="162" t="s">
        <v>131</v>
      </c>
      <c r="Y75" s="174"/>
      <c r="Z75" s="175">
        <f>+I76</f>
        <v>0</v>
      </c>
      <c r="AA75" s="165" t="s">
        <v>129</v>
      </c>
      <c r="AB75" s="176">
        <f>+K76</f>
        <v>1373</v>
      </c>
      <c r="AC75" s="56">
        <f>ROUND(AB75*Z75,0)</f>
        <v>0</v>
      </c>
      <c r="AD75" s="9"/>
    </row>
    <row r="76" spans="1:30" ht="19.5" customHeight="1" x14ac:dyDescent="0.3">
      <c r="A76" s="1" t="s">
        <v>132</v>
      </c>
      <c r="B76" s="167" t="s">
        <v>127</v>
      </c>
      <c r="C76" s="168" t="s">
        <v>131</v>
      </c>
      <c r="D76" s="167">
        <v>0</v>
      </c>
      <c r="E76" s="167">
        <v>0</v>
      </c>
      <c r="F76" s="167">
        <v>0</v>
      </c>
      <c r="G76" s="169">
        <f>IF($B$154&lt;8,D76,E76)</f>
        <v>0</v>
      </c>
      <c r="H76" s="170"/>
      <c r="I76" s="171">
        <f>AVERAGE(G76,D76)</f>
        <v>0</v>
      </c>
      <c r="J76" s="172" t="s">
        <v>129</v>
      </c>
      <c r="K76" s="177">
        <v>1373</v>
      </c>
      <c r="L76" s="323">
        <f t="shared" si="12"/>
        <v>0</v>
      </c>
      <c r="N76" s="1">
        <v>7802</v>
      </c>
      <c r="O76" s="1">
        <v>110</v>
      </c>
      <c r="V76" s="479" t="str">
        <f>+B77</f>
        <v>14.  Digital Classrooms Allocation (UFTE share)</v>
      </c>
      <c r="W76" s="479"/>
      <c r="X76" s="479"/>
      <c r="Y76" s="489">
        <f>+I77</f>
        <v>1722101</v>
      </c>
      <c r="Z76" s="489"/>
      <c r="AA76" s="165" t="s">
        <v>129</v>
      </c>
      <c r="AB76" s="154">
        <f>AB57</f>
        <v>0</v>
      </c>
      <c r="AC76" s="56">
        <f>ROUND(Y76*AB76,0)</f>
        <v>0</v>
      </c>
      <c r="AD76" s="9"/>
    </row>
    <row r="77" spans="1:30" ht="26.25" customHeight="1" x14ac:dyDescent="0.3">
      <c r="B77" s="14" t="s">
        <v>133</v>
      </c>
      <c r="C77" s="14"/>
      <c r="D77" s="14"/>
      <c r="E77" s="14"/>
      <c r="F77" s="14"/>
      <c r="H77" s="155" t="s">
        <v>24</v>
      </c>
      <c r="I77" s="178">
        <v>1722101</v>
      </c>
      <c r="J77" s="156" t="s">
        <v>109</v>
      </c>
      <c r="K77" s="157">
        <f>K57</f>
        <v>6.1619999999999999E-3</v>
      </c>
      <c r="L77" s="323">
        <f t="shared" si="12"/>
        <v>10611.586362</v>
      </c>
      <c r="O77" s="1"/>
      <c r="V77" s="479" t="str">
        <f>+B78</f>
        <v>15.  Florida Teachers Classroom Supply Assistance Program</v>
      </c>
      <c r="W77" s="479"/>
      <c r="X77" s="479"/>
      <c r="Y77" s="489">
        <f>+I78</f>
        <v>0</v>
      </c>
      <c r="Z77" s="489"/>
      <c r="AA77" s="165" t="s">
        <v>129</v>
      </c>
      <c r="AB77" s="154">
        <f>AB54</f>
        <v>0</v>
      </c>
      <c r="AC77" s="56">
        <f>ROUND(Y77*AB77,0)</f>
        <v>0</v>
      </c>
      <c r="AD77" s="9"/>
    </row>
    <row r="78" spans="1:30" ht="26.25" customHeight="1" x14ac:dyDescent="0.3">
      <c r="B78" s="433" t="s">
        <v>134</v>
      </c>
      <c r="C78" s="433"/>
      <c r="D78" s="433"/>
      <c r="E78" s="14"/>
      <c r="F78" s="14"/>
      <c r="H78" s="155" t="s">
        <v>135</v>
      </c>
      <c r="I78" s="179">
        <v>0</v>
      </c>
      <c r="J78" s="156" t="s">
        <v>109</v>
      </c>
      <c r="K78" s="157">
        <f>K54</f>
        <v>5.64E-3</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308790</v>
      </c>
      <c r="AD81" s="188"/>
    </row>
    <row r="82" spans="1:30" ht="22.5" customHeight="1" thickTop="1" thickBot="1" x14ac:dyDescent="0.35">
      <c r="B82" s="14" t="s">
        <v>139</v>
      </c>
      <c r="C82" s="14"/>
      <c r="D82" s="14"/>
      <c r="E82" s="14"/>
      <c r="F82" s="14"/>
      <c r="G82" s="14"/>
      <c r="H82" s="14"/>
      <c r="I82" s="14"/>
      <c r="J82" s="14"/>
      <c r="K82" s="14"/>
      <c r="L82" s="342">
        <f>SUM(L44:L81)</f>
        <v>7445962.6271312321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t="str">
        <f>IF(G26=0,"",IF((G11+G13+SUM(G15:G21))/G26&gt;0.75,1,""))</f>
        <v/>
      </c>
      <c r="L84" s="342">
        <f>'1571'!AC81</f>
        <v>308790</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7445962.6271312321</v>
      </c>
      <c r="L86" s="323">
        <f>IF(G26=0,0,IF(G26&gt;250,-(((250/G26)*K86)*IF(M86="H",0.02,0.05)),IF(M86="H",-0.02*K86,-0.05*K86)))</f>
        <v>-82565.585159978349</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7363397.0419712542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-4271450.92</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3091946.1219712542</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5</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618389.22439425089</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289732.54619658325</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269</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270</v>
      </c>
      <c r="C123" s="208" t="s">
        <v>198</v>
      </c>
    </row>
    <row r="124" spans="2:3" hidden="1" x14ac:dyDescent="0.3">
      <c r="B124" s="212" t="s">
        <v>271</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41808.602337962999</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269</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270</v>
      </c>
      <c r="C164" s="222" t="s">
        <v>243</v>
      </c>
      <c r="D164" s="218"/>
    </row>
    <row r="165" spans="1:4" hidden="1" x14ac:dyDescent="0.3">
      <c r="A165" s="217" t="s">
        <v>244</v>
      </c>
      <c r="B165" s="221" t="s">
        <v>271</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41808.602337962999</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7" priority="2" stopIfTrue="1" operator="lessThan">
      <formula>0</formula>
    </cfRule>
  </conditionalFormatting>
  <conditionalFormatting sqref="A141:A172">
    <cfRule type="cellIs" dxfId="7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D180"/>
  <sheetViews>
    <sheetView topLeftCell="B2" zoomScale="70" zoomScaleNormal="7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6640625" style="1" customWidth="1"/>
    <col min="11" max="11" width="13" style="1" customWidth="1"/>
    <col min="12" max="12" width="21.44140625" style="325"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326"/>
      <c r="N2" s="3"/>
      <c r="O2" s="1"/>
      <c r="V2" s="8">
        <f>'2521'!B2</f>
        <v>50</v>
      </c>
      <c r="W2" s="429" t="s">
        <v>4</v>
      </c>
      <c r="X2" s="430"/>
      <c r="Y2" s="431"/>
      <c r="Z2" s="431"/>
      <c r="AA2" s="431"/>
      <c r="AB2" s="431"/>
      <c r="AC2" s="431"/>
      <c r="AD2" s="9"/>
    </row>
    <row r="3" spans="1:30" ht="20.399999999999999" x14ac:dyDescent="0.35">
      <c r="B3" s="10" t="str">
        <f>"Revenue Estimate Worksheet for "&amp;B124</f>
        <v>Revenue Estimate Worksheet for Ed Venture Charter School</v>
      </c>
      <c r="C3" s="11"/>
      <c r="D3" s="11"/>
      <c r="E3" s="11"/>
      <c r="F3" s="11"/>
      <c r="G3" s="11"/>
      <c r="H3" s="11"/>
      <c r="I3" s="11"/>
      <c r="J3" s="11"/>
      <c r="K3" s="11"/>
      <c r="L3" s="327"/>
      <c r="M3" s="10"/>
      <c r="N3" s="10"/>
      <c r="O3" s="10"/>
      <c r="P3" s="10"/>
      <c r="Q3" s="10"/>
      <c r="V3" s="432" t="s">
        <v>5</v>
      </c>
      <c r="W3" s="432"/>
      <c r="X3" s="432"/>
      <c r="Y3" s="432"/>
      <c r="Z3" s="432"/>
      <c r="AA3" s="432"/>
      <c r="AB3" s="432"/>
      <c r="AC3" s="432"/>
      <c r="AD3" s="12"/>
    </row>
    <row r="4" spans="1:30" ht="17.399999999999999" x14ac:dyDescent="0.3">
      <c r="B4" s="433" t="s">
        <v>479</v>
      </c>
      <c r="C4" s="433"/>
      <c r="D4" s="433"/>
      <c r="E4" s="433"/>
      <c r="F4" s="433"/>
      <c r="G4" s="433"/>
      <c r="H4" s="433"/>
      <c r="I4" s="433"/>
      <c r="J4" s="14"/>
      <c r="K4" s="14"/>
      <c r="L4" s="328"/>
      <c r="M4" s="15"/>
      <c r="N4" s="15"/>
      <c r="O4" s="15"/>
      <c r="P4" s="15"/>
      <c r="Q4" s="15"/>
      <c r="V4" s="434" t="str">
        <f>+Based_on_the_Second_Calculation_of_the_FEFP_2010_11</f>
        <v>Based on the Third Calculation of the FEFP 2014-15</v>
      </c>
      <c r="W4" s="434"/>
      <c r="X4" s="434"/>
      <c r="Y4" s="434"/>
      <c r="Z4" s="434"/>
      <c r="AA4" s="434"/>
      <c r="AB4" s="434"/>
      <c r="AC4" s="434"/>
      <c r="AD4" s="16"/>
    </row>
    <row r="5" spans="1:30" ht="18.75" customHeight="1" x14ac:dyDescent="0.3">
      <c r="B5" s="17" t="s">
        <v>6</v>
      </c>
      <c r="C5" s="17"/>
      <c r="D5" s="18"/>
      <c r="E5" s="17"/>
      <c r="F5" s="17"/>
      <c r="G5" s="19" t="s">
        <v>7</v>
      </c>
      <c r="H5" s="19"/>
      <c r="I5" s="19"/>
      <c r="J5" s="19"/>
      <c r="K5" s="19"/>
      <c r="L5" s="329"/>
      <c r="M5" s="20"/>
      <c r="N5" s="20"/>
      <c r="O5" s="20"/>
      <c r="P5" s="20"/>
      <c r="Q5" s="20"/>
      <c r="V5" s="435" t="s">
        <v>6</v>
      </c>
      <c r="W5" s="435"/>
      <c r="X5" s="436" t="s">
        <v>7</v>
      </c>
      <c r="Y5" s="436"/>
      <c r="Z5" s="21"/>
      <c r="AA5" s="21"/>
      <c r="AB5" s="21"/>
      <c r="AC5" s="21"/>
      <c r="AD5" s="22"/>
    </row>
    <row r="6" spans="1:30" ht="21" customHeight="1" x14ac:dyDescent="0.3">
      <c r="B6" s="17" t="s">
        <v>8</v>
      </c>
      <c r="C6" s="17"/>
      <c r="D6" s="17"/>
      <c r="E6" s="17"/>
      <c r="F6" s="17"/>
      <c r="G6" s="17"/>
      <c r="H6" s="17"/>
      <c r="I6" s="17"/>
      <c r="J6" s="17"/>
      <c r="K6" s="17"/>
      <c r="L6" s="328"/>
      <c r="M6" s="23"/>
      <c r="N6" s="23"/>
      <c r="O6" s="20"/>
      <c r="P6" s="20"/>
      <c r="Q6" s="20"/>
      <c r="V6" s="443" t="s">
        <v>9</v>
      </c>
      <c r="W6" s="443"/>
      <c r="X6" s="443"/>
      <c r="Y6" s="443"/>
      <c r="Z6" s="443"/>
      <c r="AA6" s="443"/>
      <c r="AB6" s="443"/>
      <c r="AC6" s="443"/>
      <c r="AD6" s="24"/>
    </row>
    <row r="7" spans="1:30" ht="18" customHeight="1" x14ac:dyDescent="0.3">
      <c r="B7" s="25" t="s">
        <v>10</v>
      </c>
      <c r="C7" s="25"/>
      <c r="D7" s="25"/>
      <c r="E7" s="25"/>
      <c r="F7" s="25"/>
      <c r="G7" s="26">
        <v>4031.77</v>
      </c>
      <c r="H7" s="26"/>
      <c r="I7" s="25" t="s">
        <v>11</v>
      </c>
      <c r="J7" s="25"/>
      <c r="K7" s="27">
        <v>1.0289999999999999</v>
      </c>
      <c r="L7" s="330"/>
      <c r="O7" s="1"/>
      <c r="V7" s="444" t="s">
        <v>10</v>
      </c>
      <c r="W7" s="444"/>
      <c r="X7" s="445">
        <f>'2521'!G7</f>
        <v>4031.77</v>
      </c>
      <c r="Y7" s="445"/>
      <c r="Z7" s="446" t="s">
        <v>11</v>
      </c>
      <c r="AA7" s="446"/>
      <c r="AB7" s="447">
        <f>+K7</f>
        <v>1.0289999999999999</v>
      </c>
      <c r="AC7" s="447"/>
      <c r="AD7" s="9"/>
    </row>
    <row r="8" spans="1:30" ht="51" customHeight="1" x14ac:dyDescent="0.3">
      <c r="B8" s="28" t="s">
        <v>12</v>
      </c>
      <c r="C8" s="28"/>
      <c r="D8" s="29" t="s">
        <v>480</v>
      </c>
      <c r="E8" s="29" t="s">
        <v>481</v>
      </c>
      <c r="F8" s="30"/>
      <c r="G8" s="31" t="s">
        <v>13</v>
      </c>
      <c r="H8" s="32"/>
      <c r="I8" s="33" t="s">
        <v>14</v>
      </c>
      <c r="J8" s="34"/>
      <c r="K8" s="35" t="s">
        <v>15</v>
      </c>
      <c r="L8" s="331" t="s">
        <v>16</v>
      </c>
      <c r="N8" s="1" t="s">
        <v>17</v>
      </c>
      <c r="O8" s="1" t="s">
        <v>18</v>
      </c>
      <c r="V8" s="448" t="s">
        <v>12</v>
      </c>
      <c r="W8" s="448"/>
      <c r="X8" s="449" t="s">
        <v>13</v>
      </c>
      <c r="Y8" s="449"/>
      <c r="Z8" s="450" t="s">
        <v>14</v>
      </c>
      <c r="AA8" s="450"/>
      <c r="AB8" s="36" t="s">
        <v>15</v>
      </c>
      <c r="AC8" s="37" t="s">
        <v>19</v>
      </c>
      <c r="AD8" s="9"/>
    </row>
    <row r="9" spans="1:30" ht="14.25" customHeight="1" x14ac:dyDescent="0.3">
      <c r="B9" s="38" t="s">
        <v>20</v>
      </c>
      <c r="C9" s="38"/>
      <c r="D9" s="38"/>
      <c r="E9" s="38"/>
      <c r="F9" s="38"/>
      <c r="G9" s="39" t="s">
        <v>21</v>
      </c>
      <c r="H9" s="40"/>
      <c r="I9" s="41" t="s">
        <v>22</v>
      </c>
      <c r="J9" s="42"/>
      <c r="K9" s="43" t="s">
        <v>23</v>
      </c>
      <c r="L9" s="332" t="s">
        <v>24</v>
      </c>
      <c r="O9" s="1"/>
      <c r="V9" s="437" t="s">
        <v>20</v>
      </c>
      <c r="W9" s="437"/>
      <c r="X9" s="438" t="s">
        <v>21</v>
      </c>
      <c r="Y9" s="438"/>
      <c r="Z9" s="439" t="s">
        <v>22</v>
      </c>
      <c r="AA9" s="439"/>
      <c r="AB9" s="44" t="s">
        <v>23</v>
      </c>
      <c r="AC9" s="45" t="s">
        <v>24</v>
      </c>
      <c r="AD9" s="9"/>
    </row>
    <row r="10" spans="1:30" x14ac:dyDescent="0.3">
      <c r="A10" s="1" t="s">
        <v>25</v>
      </c>
      <c r="B10" s="46" t="s">
        <v>26</v>
      </c>
      <c r="C10" s="46"/>
      <c r="D10" s="46">
        <v>0</v>
      </c>
      <c r="E10" s="46">
        <v>0</v>
      </c>
      <c r="F10" s="46">
        <v>0</v>
      </c>
      <c r="G10" s="47">
        <f>IF($B$154&lt;8,D10*2,D10+E10)</f>
        <v>0</v>
      </c>
      <c r="H10" s="48"/>
      <c r="I10" s="49">
        <v>1.1259999999999999</v>
      </c>
      <c r="J10" s="49"/>
      <c r="K10" s="50">
        <f>ROUND(G10*I10,4)</f>
        <v>0</v>
      </c>
      <c r="L10" s="323">
        <f>SUM(K10*$G$7)*($K$7)</f>
        <v>0</v>
      </c>
      <c r="N10" s="52">
        <v>5101</v>
      </c>
      <c r="O10" s="53">
        <v>101</v>
      </c>
      <c r="Q10" s="54"/>
      <c r="V10" s="440" t="s">
        <v>26</v>
      </c>
      <c r="W10" s="440"/>
      <c r="X10" s="441">
        <f>IF('2521'!K$84=1,'2521'!G10,0)</f>
        <v>0</v>
      </c>
      <c r="Y10" s="441"/>
      <c r="Z10" s="442">
        <v>1</v>
      </c>
      <c r="AA10" s="442"/>
      <c r="AB10" s="55">
        <f t="shared" ref="AB10:AB25" si="0">ROUND(X10*Z10,4)</f>
        <v>0</v>
      </c>
      <c r="AC10" s="56">
        <f t="shared" ref="AC10:AC25" si="1">ROUND(ROUND(AB10*$X$7,4)*($AB$7),0)</f>
        <v>0</v>
      </c>
      <c r="AD10" s="9">
        <v>1</v>
      </c>
    </row>
    <row r="11" spans="1:30" x14ac:dyDescent="0.3">
      <c r="A11" s="1" t="s">
        <v>27</v>
      </c>
      <c r="B11" s="14" t="s">
        <v>28</v>
      </c>
      <c r="C11" s="14"/>
      <c r="D11" s="14">
        <v>0</v>
      </c>
      <c r="E11" s="14">
        <v>0</v>
      </c>
      <c r="F11" s="14">
        <v>0</v>
      </c>
      <c r="G11" s="47">
        <f t="shared" ref="G11:G25" si="2">IF($B$154&lt;8,D11*2,D11+E11)</f>
        <v>0</v>
      </c>
      <c r="H11" s="48"/>
      <c r="I11" s="57">
        <f>I10</f>
        <v>1.1259999999999999</v>
      </c>
      <c r="J11" s="57"/>
      <c r="K11" s="50">
        <f t="shared" ref="K11:K25" si="3">ROUND(G11*I11,4)</f>
        <v>0</v>
      </c>
      <c r="L11" s="323">
        <f t="shared" ref="L11:L25" si="4">SUM(K11*$G$7)*($K$7)</f>
        <v>0</v>
      </c>
      <c r="M11" s="1" t="str">
        <f>IF(ROUND(G11,2)=ROUND(SUM(G28:G30),2)," ","CHECK 2. PK-3 Lines Below")</f>
        <v xml:space="preserve"> </v>
      </c>
      <c r="N11" s="52">
        <v>5101</v>
      </c>
      <c r="O11" s="58" t="s">
        <v>29</v>
      </c>
      <c r="Q11" s="54"/>
      <c r="V11" s="451" t="s">
        <v>28</v>
      </c>
      <c r="W11" s="451"/>
      <c r="X11" s="441">
        <f>IF('2521'!K$84=1,'2521'!G11,0)</f>
        <v>0</v>
      </c>
      <c r="Y11" s="441"/>
      <c r="Z11" s="452">
        <v>1</v>
      </c>
      <c r="AA11" s="452"/>
      <c r="AB11" s="55">
        <f t="shared" si="0"/>
        <v>0</v>
      </c>
      <c r="AC11" s="56">
        <f t="shared" si="1"/>
        <v>0</v>
      </c>
      <c r="AD11" s="9"/>
    </row>
    <row r="12" spans="1:30" x14ac:dyDescent="0.3">
      <c r="A12" s="1" t="s">
        <v>30</v>
      </c>
      <c r="B12" s="14" t="s">
        <v>31</v>
      </c>
      <c r="C12" s="14"/>
      <c r="D12" s="14">
        <v>0</v>
      </c>
      <c r="E12" s="14">
        <v>0</v>
      </c>
      <c r="F12" s="14">
        <v>0</v>
      </c>
      <c r="G12" s="47">
        <f t="shared" si="2"/>
        <v>0</v>
      </c>
      <c r="H12" s="48"/>
      <c r="I12" s="57">
        <v>1</v>
      </c>
      <c r="J12" s="57"/>
      <c r="K12" s="50">
        <f t="shared" si="3"/>
        <v>0</v>
      </c>
      <c r="L12" s="323">
        <f t="shared" si="4"/>
        <v>0</v>
      </c>
      <c r="N12" s="52">
        <v>5102</v>
      </c>
      <c r="O12" s="53">
        <v>102</v>
      </c>
      <c r="Q12" s="54"/>
      <c r="V12" s="451" t="s">
        <v>31</v>
      </c>
      <c r="W12" s="451"/>
      <c r="X12" s="441">
        <f>IF('2521'!K$84=1,'2521'!G12,0)</f>
        <v>0</v>
      </c>
      <c r="Y12" s="441"/>
      <c r="Z12" s="452">
        <v>1</v>
      </c>
      <c r="AA12" s="452"/>
      <c r="AB12" s="55">
        <f t="shared" si="0"/>
        <v>0</v>
      </c>
      <c r="AC12" s="56">
        <f t="shared" si="1"/>
        <v>0</v>
      </c>
      <c r="AD12" s="9"/>
    </row>
    <row r="13" spans="1:30" x14ac:dyDescent="0.3">
      <c r="A13" s="1" t="s">
        <v>32</v>
      </c>
      <c r="B13" s="14" t="s">
        <v>33</v>
      </c>
      <c r="C13" s="14"/>
      <c r="D13" s="14">
        <v>0</v>
      </c>
      <c r="E13" s="14">
        <v>0</v>
      </c>
      <c r="F13" s="14">
        <v>0</v>
      </c>
      <c r="G13" s="47">
        <f t="shared" si="2"/>
        <v>0</v>
      </c>
      <c r="H13" s="48"/>
      <c r="I13" s="57">
        <f>I12</f>
        <v>1</v>
      </c>
      <c r="J13" s="57"/>
      <c r="K13" s="50">
        <f t="shared" si="3"/>
        <v>0</v>
      </c>
      <c r="L13" s="323">
        <f t="shared" si="4"/>
        <v>0</v>
      </c>
      <c r="M13" s="1" t="str">
        <f>IF(ROUND(G13,2)=ROUND(SUM(G31:G33),2)," ","CHECK 2. 4-8 Lines Below")</f>
        <v xml:space="preserve"> </v>
      </c>
      <c r="N13" s="52">
        <v>5102</v>
      </c>
      <c r="O13" s="58" t="s">
        <v>34</v>
      </c>
      <c r="Q13" s="54"/>
      <c r="V13" s="451" t="s">
        <v>33</v>
      </c>
      <c r="W13" s="451"/>
      <c r="X13" s="441">
        <f>IF('2521'!K$84=1,'2521'!G13,0)</f>
        <v>0</v>
      </c>
      <c r="Y13" s="441"/>
      <c r="Z13" s="452">
        <v>1</v>
      </c>
      <c r="AA13" s="452"/>
      <c r="AB13" s="55">
        <f t="shared" si="0"/>
        <v>0</v>
      </c>
      <c r="AC13" s="56">
        <f t="shared" si="1"/>
        <v>0</v>
      </c>
      <c r="AD13" s="9"/>
    </row>
    <row r="14" spans="1:30" x14ac:dyDescent="0.3">
      <c r="A14" s="1" t="s">
        <v>35</v>
      </c>
      <c r="B14" s="14" t="s">
        <v>36</v>
      </c>
      <c r="C14" s="14"/>
      <c r="D14" s="14">
        <v>0</v>
      </c>
      <c r="E14" s="14">
        <v>0</v>
      </c>
      <c r="F14" s="14">
        <v>0</v>
      </c>
      <c r="G14" s="47">
        <f t="shared" si="2"/>
        <v>0</v>
      </c>
      <c r="H14" s="48"/>
      <c r="I14" s="57">
        <v>1.004</v>
      </c>
      <c r="J14" s="57"/>
      <c r="K14" s="50">
        <f t="shared" si="3"/>
        <v>0</v>
      </c>
      <c r="L14" s="323">
        <f t="shared" si="4"/>
        <v>0</v>
      </c>
      <c r="N14" s="52">
        <v>5103</v>
      </c>
      <c r="O14" s="53">
        <v>103</v>
      </c>
      <c r="Q14" s="54"/>
      <c r="V14" s="451" t="s">
        <v>36</v>
      </c>
      <c r="W14" s="451"/>
      <c r="X14" s="441">
        <f>IF('2521'!K$84=1,'2521'!G14,0)</f>
        <v>0</v>
      </c>
      <c r="Y14" s="441"/>
      <c r="Z14" s="452">
        <v>1</v>
      </c>
      <c r="AA14" s="452"/>
      <c r="AB14" s="55">
        <f t="shared" si="0"/>
        <v>0</v>
      </c>
      <c r="AC14" s="56">
        <f t="shared" si="1"/>
        <v>0</v>
      </c>
      <c r="AD14" s="9"/>
    </row>
    <row r="15" spans="1:30" x14ac:dyDescent="0.3">
      <c r="A15" s="1" t="s">
        <v>37</v>
      </c>
      <c r="B15" s="14" t="s">
        <v>38</v>
      </c>
      <c r="C15" s="14"/>
      <c r="D15" s="14">
        <v>34.46</v>
      </c>
      <c r="E15" s="14">
        <v>0</v>
      </c>
      <c r="F15" s="14">
        <v>0</v>
      </c>
      <c r="G15" s="47">
        <f t="shared" si="2"/>
        <v>68.92</v>
      </c>
      <c r="H15" s="48"/>
      <c r="I15" s="57">
        <f>I14</f>
        <v>1.004</v>
      </c>
      <c r="J15" s="57"/>
      <c r="K15" s="50">
        <f t="shared" si="3"/>
        <v>69.195700000000002</v>
      </c>
      <c r="L15" s="323">
        <f t="shared" si="4"/>
        <v>287071.60066328099</v>
      </c>
      <c r="M15" s="1" t="str">
        <f>IF(ROUND(G15,2)=ROUND(SUM(G34:G36),2)," ","CHECK 2. 9-12 Lines Below")</f>
        <v xml:space="preserve"> </v>
      </c>
      <c r="N15" s="52">
        <v>5103</v>
      </c>
      <c r="O15" s="58" t="s">
        <v>39</v>
      </c>
      <c r="Q15" s="54"/>
      <c r="V15" s="451" t="s">
        <v>38</v>
      </c>
      <c r="W15" s="451"/>
      <c r="X15" s="441">
        <f>IF('2521'!K$84=1,'2521'!G15,0)</f>
        <v>68.92</v>
      </c>
      <c r="Y15" s="441"/>
      <c r="Z15" s="452">
        <v>1</v>
      </c>
      <c r="AA15" s="452"/>
      <c r="AB15" s="55">
        <f t="shared" si="0"/>
        <v>68.92</v>
      </c>
      <c r="AC15" s="59">
        <f t="shared" si="1"/>
        <v>285928</v>
      </c>
      <c r="AD15" s="9"/>
    </row>
    <row r="16" spans="1:30" ht="16.2" x14ac:dyDescent="0.35">
      <c r="A16" s="1" t="s">
        <v>40</v>
      </c>
      <c r="B16" s="14" t="s">
        <v>41</v>
      </c>
      <c r="C16" s="14"/>
      <c r="D16" s="14">
        <v>0</v>
      </c>
      <c r="E16" s="14">
        <v>0</v>
      </c>
      <c r="F16" s="14">
        <v>0</v>
      </c>
      <c r="G16" s="47">
        <f t="shared" si="2"/>
        <v>0</v>
      </c>
      <c r="H16" s="48"/>
      <c r="I16" s="57">
        <v>3.548</v>
      </c>
      <c r="J16" s="57"/>
      <c r="K16" s="50">
        <f t="shared" si="3"/>
        <v>0</v>
      </c>
      <c r="L16" s="323">
        <f t="shared" si="4"/>
        <v>0</v>
      </c>
      <c r="N16" s="52">
        <v>5101</v>
      </c>
      <c r="O16" s="1">
        <v>254</v>
      </c>
      <c r="Q16" s="54"/>
      <c r="V16" s="451" t="s">
        <v>41</v>
      </c>
      <c r="W16" s="451"/>
      <c r="X16" s="441">
        <f>IF('2521'!K$84=1,'2521'!G16,0)</f>
        <v>0</v>
      </c>
      <c r="Y16" s="441"/>
      <c r="Z16" s="452">
        <v>1</v>
      </c>
      <c r="AA16" s="452"/>
      <c r="AB16" s="55">
        <f t="shared" si="0"/>
        <v>0</v>
      </c>
      <c r="AC16" s="56">
        <f t="shared" si="1"/>
        <v>0</v>
      </c>
      <c r="AD16" s="9"/>
    </row>
    <row r="17" spans="1:30" ht="16.2" x14ac:dyDescent="0.35">
      <c r="A17" s="1" t="s">
        <v>42</v>
      </c>
      <c r="B17" s="14" t="s">
        <v>43</v>
      </c>
      <c r="C17" s="14"/>
      <c r="D17" s="14">
        <v>0</v>
      </c>
      <c r="E17" s="14">
        <v>0</v>
      </c>
      <c r="F17" s="14">
        <v>0</v>
      </c>
      <c r="G17" s="47">
        <f t="shared" si="2"/>
        <v>0</v>
      </c>
      <c r="H17" s="48"/>
      <c r="I17" s="57">
        <f>I16</f>
        <v>3.548</v>
      </c>
      <c r="J17" s="57"/>
      <c r="K17" s="50">
        <f t="shared" si="3"/>
        <v>0</v>
      </c>
      <c r="L17" s="323">
        <f t="shared" si="4"/>
        <v>0</v>
      </c>
      <c r="N17" s="52">
        <v>5102</v>
      </c>
      <c r="O17" s="54">
        <v>254</v>
      </c>
      <c r="Q17" s="54"/>
      <c r="V17" s="451" t="s">
        <v>43</v>
      </c>
      <c r="W17" s="451"/>
      <c r="X17" s="441">
        <f>IF('2521'!K$84=1,'2521'!G17,0)</f>
        <v>0</v>
      </c>
      <c r="Y17" s="441"/>
      <c r="Z17" s="452">
        <v>1</v>
      </c>
      <c r="AA17" s="452"/>
      <c r="AB17" s="55">
        <f t="shared" si="0"/>
        <v>0</v>
      </c>
      <c r="AC17" s="56">
        <f t="shared" si="1"/>
        <v>0</v>
      </c>
      <c r="AD17" s="9"/>
    </row>
    <row r="18" spans="1:30" ht="16.2" x14ac:dyDescent="0.35">
      <c r="A18" s="1" t="s">
        <v>44</v>
      </c>
      <c r="B18" s="14" t="s">
        <v>45</v>
      </c>
      <c r="C18" s="14"/>
      <c r="D18" s="14">
        <v>10.5</v>
      </c>
      <c r="E18" s="14">
        <v>0</v>
      </c>
      <c r="F18" s="14">
        <v>0</v>
      </c>
      <c r="G18" s="47">
        <f t="shared" si="2"/>
        <v>21</v>
      </c>
      <c r="H18" s="48"/>
      <c r="I18" s="57">
        <f>I17</f>
        <v>3.548</v>
      </c>
      <c r="J18" s="57"/>
      <c r="K18" s="50">
        <f t="shared" si="3"/>
        <v>74.507999999999996</v>
      </c>
      <c r="L18" s="323">
        <f t="shared" si="4"/>
        <v>309110.69361563999</v>
      </c>
      <c r="N18" s="52">
        <v>5103</v>
      </c>
      <c r="O18" s="54">
        <v>254</v>
      </c>
      <c r="Q18" s="54"/>
      <c r="V18" s="451" t="s">
        <v>45</v>
      </c>
      <c r="W18" s="451"/>
      <c r="X18" s="441">
        <f>IF('2521'!K$84=1,'2521'!G18,0)</f>
        <v>21</v>
      </c>
      <c r="Y18" s="441"/>
      <c r="Z18" s="452">
        <v>1</v>
      </c>
      <c r="AA18" s="452"/>
      <c r="AB18" s="55">
        <f t="shared" si="0"/>
        <v>21</v>
      </c>
      <c r="AC18" s="56">
        <f t="shared" si="1"/>
        <v>87123</v>
      </c>
      <c r="AD18" s="9"/>
    </row>
    <row r="19" spans="1:30" ht="15" customHeight="1" x14ac:dyDescent="0.35">
      <c r="A19" s="1" t="s">
        <v>46</v>
      </c>
      <c r="B19" s="14" t="s">
        <v>47</v>
      </c>
      <c r="C19" s="14"/>
      <c r="D19" s="14">
        <v>0</v>
      </c>
      <c r="E19" s="14">
        <v>0</v>
      </c>
      <c r="F19" s="14">
        <v>0</v>
      </c>
      <c r="G19" s="47">
        <f t="shared" si="2"/>
        <v>0</v>
      </c>
      <c r="H19" s="48"/>
      <c r="I19" s="57">
        <v>5.1040000000000001</v>
      </c>
      <c r="J19" s="57"/>
      <c r="K19" s="50">
        <f t="shared" si="3"/>
        <v>0</v>
      </c>
      <c r="L19" s="323">
        <f t="shared" si="4"/>
        <v>0</v>
      </c>
      <c r="N19" s="52">
        <v>5101</v>
      </c>
      <c r="O19" s="1">
        <v>255</v>
      </c>
      <c r="Q19" s="54"/>
      <c r="V19" s="451" t="s">
        <v>47</v>
      </c>
      <c r="W19" s="451"/>
      <c r="X19" s="441">
        <f>IF('2521'!K$84=1,'2521'!G19,0)</f>
        <v>0</v>
      </c>
      <c r="Y19" s="441"/>
      <c r="Z19" s="452">
        <v>1</v>
      </c>
      <c r="AA19" s="452"/>
      <c r="AB19" s="55">
        <f t="shared" si="0"/>
        <v>0</v>
      </c>
      <c r="AC19" s="56">
        <f t="shared" si="1"/>
        <v>0</v>
      </c>
      <c r="AD19" s="9"/>
    </row>
    <row r="20" spans="1:30" ht="15" customHeight="1" x14ac:dyDescent="0.35">
      <c r="A20" s="1" t="s">
        <v>48</v>
      </c>
      <c r="B20" s="14" t="s">
        <v>49</v>
      </c>
      <c r="C20" s="14"/>
      <c r="D20" s="14">
        <v>0</v>
      </c>
      <c r="E20" s="14">
        <v>0</v>
      </c>
      <c r="F20" s="14">
        <v>0</v>
      </c>
      <c r="G20" s="47">
        <f t="shared" si="2"/>
        <v>0</v>
      </c>
      <c r="H20" s="48"/>
      <c r="I20" s="57">
        <f>I19</f>
        <v>5.1040000000000001</v>
      </c>
      <c r="J20" s="57"/>
      <c r="K20" s="50">
        <f t="shared" si="3"/>
        <v>0</v>
      </c>
      <c r="L20" s="323">
        <f t="shared" si="4"/>
        <v>0</v>
      </c>
      <c r="N20" s="52">
        <v>5102</v>
      </c>
      <c r="O20" s="54">
        <v>255</v>
      </c>
      <c r="Q20" s="54"/>
      <c r="V20" s="451" t="s">
        <v>49</v>
      </c>
      <c r="W20" s="451"/>
      <c r="X20" s="441">
        <f>IF('2521'!K$84=1,'2521'!G20,0)</f>
        <v>0</v>
      </c>
      <c r="Y20" s="441"/>
      <c r="Z20" s="452">
        <v>1</v>
      </c>
      <c r="AA20" s="452"/>
      <c r="AB20" s="55">
        <f t="shared" si="0"/>
        <v>0</v>
      </c>
      <c r="AC20" s="56">
        <f t="shared" si="1"/>
        <v>0</v>
      </c>
      <c r="AD20" s="9"/>
    </row>
    <row r="21" spans="1:30" ht="15" customHeight="1" x14ac:dyDescent="0.35">
      <c r="A21" s="1" t="s">
        <v>50</v>
      </c>
      <c r="B21" s="14" t="s">
        <v>51</v>
      </c>
      <c r="C21" s="14"/>
      <c r="D21" s="14">
        <v>0</v>
      </c>
      <c r="E21" s="14">
        <v>0</v>
      </c>
      <c r="F21" s="14">
        <v>0</v>
      </c>
      <c r="G21" s="47">
        <f t="shared" si="2"/>
        <v>0</v>
      </c>
      <c r="H21" s="48"/>
      <c r="I21" s="57">
        <f>I20</f>
        <v>5.1040000000000001</v>
      </c>
      <c r="J21" s="57"/>
      <c r="K21" s="50">
        <f t="shared" si="3"/>
        <v>0</v>
      </c>
      <c r="L21" s="323">
        <f t="shared" si="4"/>
        <v>0</v>
      </c>
      <c r="N21" s="52">
        <v>5103</v>
      </c>
      <c r="O21" s="54">
        <v>255</v>
      </c>
      <c r="Q21" s="54"/>
      <c r="V21" s="451" t="s">
        <v>51</v>
      </c>
      <c r="W21" s="451"/>
      <c r="X21" s="441">
        <f>IF('2521'!K$84=1,'2521'!G21,0)</f>
        <v>0</v>
      </c>
      <c r="Y21" s="441"/>
      <c r="Z21" s="452">
        <v>1</v>
      </c>
      <c r="AA21" s="452"/>
      <c r="AB21" s="55">
        <f t="shared" si="0"/>
        <v>0</v>
      </c>
      <c r="AC21" s="56">
        <f t="shared" si="1"/>
        <v>0</v>
      </c>
      <c r="AD21" s="9"/>
    </row>
    <row r="22" spans="1:30" ht="16.2" x14ac:dyDescent="0.35">
      <c r="A22" s="1" t="s">
        <v>52</v>
      </c>
      <c r="B22" s="14" t="s">
        <v>53</v>
      </c>
      <c r="C22" s="14"/>
      <c r="D22" s="14">
        <v>0</v>
      </c>
      <c r="E22" s="14">
        <v>0</v>
      </c>
      <c r="F22" s="14">
        <v>0</v>
      </c>
      <c r="G22" s="47">
        <f t="shared" si="2"/>
        <v>0</v>
      </c>
      <c r="H22" s="48"/>
      <c r="I22" s="57">
        <v>1.147</v>
      </c>
      <c r="J22" s="57"/>
      <c r="K22" s="50">
        <f t="shared" si="3"/>
        <v>0</v>
      </c>
      <c r="L22" s="323">
        <f t="shared" si="4"/>
        <v>0</v>
      </c>
      <c r="N22" s="52">
        <v>5101</v>
      </c>
      <c r="O22" s="53">
        <v>130</v>
      </c>
      <c r="Q22" s="54"/>
      <c r="V22" s="451" t="s">
        <v>53</v>
      </c>
      <c r="W22" s="451"/>
      <c r="X22" s="441">
        <f>IF('2521'!K$84=1,'2521'!G22,0)</f>
        <v>0</v>
      </c>
      <c r="Y22" s="441"/>
      <c r="Z22" s="452">
        <v>1</v>
      </c>
      <c r="AA22" s="452"/>
      <c r="AB22" s="55">
        <f t="shared" si="0"/>
        <v>0</v>
      </c>
      <c r="AC22" s="56">
        <f t="shared" si="1"/>
        <v>0</v>
      </c>
      <c r="AD22" s="9"/>
    </row>
    <row r="23" spans="1:30" ht="16.2" x14ac:dyDescent="0.35">
      <c r="A23" s="1" t="s">
        <v>54</v>
      </c>
      <c r="B23" s="14" t="s">
        <v>55</v>
      </c>
      <c r="C23" s="14"/>
      <c r="D23" s="14">
        <v>0</v>
      </c>
      <c r="E23" s="14">
        <v>0</v>
      </c>
      <c r="F23" s="14">
        <v>0</v>
      </c>
      <c r="G23" s="47">
        <f t="shared" si="2"/>
        <v>0</v>
      </c>
      <c r="H23" s="48"/>
      <c r="I23" s="57">
        <f>I22</f>
        <v>1.147</v>
      </c>
      <c r="J23" s="57"/>
      <c r="K23" s="50">
        <f t="shared" si="3"/>
        <v>0</v>
      </c>
      <c r="L23" s="323">
        <f t="shared" si="4"/>
        <v>0</v>
      </c>
      <c r="N23" s="52">
        <v>5102</v>
      </c>
      <c r="O23" s="53">
        <v>130</v>
      </c>
      <c r="Q23" s="54"/>
      <c r="V23" s="451" t="s">
        <v>55</v>
      </c>
      <c r="W23" s="451"/>
      <c r="X23" s="441">
        <f>IF('2521'!K$84=1,'2521'!G23,0)</f>
        <v>0</v>
      </c>
      <c r="Y23" s="441"/>
      <c r="Z23" s="452">
        <v>1</v>
      </c>
      <c r="AA23" s="452"/>
      <c r="AB23" s="55">
        <f t="shared" si="0"/>
        <v>0</v>
      </c>
      <c r="AC23" s="56">
        <f t="shared" si="1"/>
        <v>0</v>
      </c>
      <c r="AD23" s="9"/>
    </row>
    <row r="24" spans="1:30" ht="16.2" x14ac:dyDescent="0.35">
      <c r="A24" s="1" t="s">
        <v>56</v>
      </c>
      <c r="B24" s="14" t="s">
        <v>57</v>
      </c>
      <c r="C24" s="14"/>
      <c r="D24" s="14">
        <v>0</v>
      </c>
      <c r="E24" s="14">
        <v>0</v>
      </c>
      <c r="F24" s="14">
        <v>0</v>
      </c>
      <c r="G24" s="47">
        <f t="shared" si="2"/>
        <v>0</v>
      </c>
      <c r="H24" s="48"/>
      <c r="I24" s="57">
        <f>I23</f>
        <v>1.147</v>
      </c>
      <c r="J24" s="57"/>
      <c r="K24" s="50">
        <f t="shared" si="3"/>
        <v>0</v>
      </c>
      <c r="L24" s="323">
        <f t="shared" si="4"/>
        <v>0</v>
      </c>
      <c r="N24" s="52">
        <v>5103</v>
      </c>
      <c r="O24" s="53">
        <v>130</v>
      </c>
      <c r="Q24" s="54"/>
      <c r="V24" s="451" t="s">
        <v>57</v>
      </c>
      <c r="W24" s="451"/>
      <c r="X24" s="441">
        <f>IF('2521'!K$84=1,'2521'!G24,0)</f>
        <v>0</v>
      </c>
      <c r="Y24" s="441"/>
      <c r="Z24" s="452">
        <v>1</v>
      </c>
      <c r="AA24" s="452"/>
      <c r="AB24" s="55">
        <f t="shared" si="0"/>
        <v>0</v>
      </c>
      <c r="AC24" s="56">
        <f t="shared" si="1"/>
        <v>0</v>
      </c>
      <c r="AD24" s="9"/>
    </row>
    <row r="25" spans="1:30" ht="16.8" thickBot="1" x14ac:dyDescent="0.4">
      <c r="A25" s="1" t="s">
        <v>58</v>
      </c>
      <c r="B25" s="14" t="s">
        <v>59</v>
      </c>
      <c r="C25" s="14"/>
      <c r="D25" s="14">
        <v>0</v>
      </c>
      <c r="E25" s="14">
        <v>0</v>
      </c>
      <c r="F25" s="14">
        <v>0</v>
      </c>
      <c r="G25" s="47">
        <f t="shared" si="2"/>
        <v>0</v>
      </c>
      <c r="H25" s="48"/>
      <c r="I25" s="57">
        <v>1.004</v>
      </c>
      <c r="J25" s="57"/>
      <c r="K25" s="50">
        <f t="shared" si="3"/>
        <v>0</v>
      </c>
      <c r="L25" s="323">
        <f t="shared" si="4"/>
        <v>0</v>
      </c>
      <c r="N25" s="52">
        <v>5310</v>
      </c>
      <c r="O25" s="53">
        <v>300</v>
      </c>
      <c r="Q25" s="54"/>
      <c r="V25" s="451" t="s">
        <v>59</v>
      </c>
      <c r="W25" s="451"/>
      <c r="X25" s="441">
        <f>IF('2521'!K$84=1,'2521'!G25,0)</f>
        <v>0</v>
      </c>
      <c r="Y25" s="441"/>
      <c r="Z25" s="452">
        <v>1</v>
      </c>
      <c r="AA25" s="452"/>
      <c r="AB25" s="55">
        <f t="shared" si="0"/>
        <v>0</v>
      </c>
      <c r="AC25" s="56">
        <f t="shared" si="1"/>
        <v>0</v>
      </c>
      <c r="AD25" s="9"/>
    </row>
    <row r="26" spans="1:30" ht="20.25" customHeight="1" thickBot="1" x14ac:dyDescent="0.35">
      <c r="B26" s="60" t="s">
        <v>60</v>
      </c>
      <c r="C26" s="60"/>
      <c r="D26" s="61">
        <f t="shared" ref="D26:E26" si="5">SUM(D10:D25)</f>
        <v>44.96</v>
      </c>
      <c r="E26" s="61">
        <f t="shared" si="5"/>
        <v>0</v>
      </c>
      <c r="F26" s="61"/>
      <c r="G26" s="61">
        <f>SUM(G10:G25)</f>
        <v>89.92</v>
      </c>
      <c r="H26" s="62"/>
      <c r="I26" s="62"/>
      <c r="J26" s="63"/>
      <c r="K26" s="64">
        <f>SUM(K10:K25)</f>
        <v>143.7037</v>
      </c>
      <c r="L26" s="321">
        <f>SUM(L10:L25)</f>
        <v>596182.29427892098</v>
      </c>
      <c r="N26" s="54"/>
      <c r="O26" s="65"/>
      <c r="P26" s="54"/>
      <c r="Q26" s="54"/>
      <c r="V26" s="453" t="s">
        <v>60</v>
      </c>
      <c r="W26" s="453"/>
      <c r="X26" s="454">
        <f>SUM(X10:X25)</f>
        <v>89.92</v>
      </c>
      <c r="Y26" s="454"/>
      <c r="Z26" s="455"/>
      <c r="AA26" s="456"/>
      <c r="AB26" s="66">
        <f>SUM(AB10:AB25)</f>
        <v>89.92</v>
      </c>
      <c r="AC26" s="67">
        <f>SUM(AC10:AC25)</f>
        <v>373051</v>
      </c>
      <c r="AD26" s="9"/>
    </row>
    <row r="27" spans="1:30" ht="51.75" customHeight="1" x14ac:dyDescent="0.3">
      <c r="B27" s="60" t="s">
        <v>61</v>
      </c>
      <c r="C27" s="60"/>
      <c r="D27" s="29" t="s">
        <v>480</v>
      </c>
      <c r="E27" s="29" t="s">
        <v>481</v>
      </c>
      <c r="F27" s="30"/>
      <c r="G27" s="68" t="s">
        <v>62</v>
      </c>
      <c r="H27" s="69"/>
      <c r="I27" s="70" t="s">
        <v>63</v>
      </c>
      <c r="J27" s="70" t="s">
        <v>64</v>
      </c>
      <c r="K27" s="71" t="s">
        <v>65</v>
      </c>
      <c r="N27" s="54"/>
      <c r="O27" s="65"/>
      <c r="P27" s="54"/>
      <c r="Q27" s="54"/>
      <c r="V27" s="457" t="s">
        <v>61</v>
      </c>
      <c r="W27" s="457"/>
      <c r="X27" s="458" t="s">
        <v>62</v>
      </c>
      <c r="Y27" s="458"/>
      <c r="Z27" s="72" t="s">
        <v>63</v>
      </c>
      <c r="AA27" s="73" t="s">
        <v>64</v>
      </c>
      <c r="AB27" s="74" t="s">
        <v>65</v>
      </c>
      <c r="AC27" s="9"/>
      <c r="AD27" s="9"/>
    </row>
    <row r="28" spans="1:30" ht="15.75" customHeight="1" x14ac:dyDescent="0.3">
      <c r="A28" s="1" t="s">
        <v>66</v>
      </c>
      <c r="B28" s="459" t="s">
        <v>67</v>
      </c>
      <c r="C28" s="460"/>
      <c r="D28" s="14">
        <v>0</v>
      </c>
      <c r="E28" s="14">
        <v>0</v>
      </c>
      <c r="F28" s="75">
        <v>0</v>
      </c>
      <c r="G28" s="47">
        <f t="shared" ref="G28:G36" si="6">IF($B$154&lt;8,D28*2,D28+E28)</f>
        <v>0</v>
      </c>
      <c r="H28" s="76"/>
      <c r="I28" s="77" t="s">
        <v>68</v>
      </c>
      <c r="J28" s="52">
        <v>251</v>
      </c>
      <c r="K28" s="78">
        <v>1047</v>
      </c>
      <c r="L28" s="323">
        <f>SUM(G28*K28)</f>
        <v>0</v>
      </c>
      <c r="N28" s="2">
        <v>5101</v>
      </c>
      <c r="O28" s="54">
        <v>251</v>
      </c>
      <c r="P28" s="79"/>
      <c r="Q28" s="80"/>
      <c r="V28" s="465" t="s">
        <v>67</v>
      </c>
      <c r="W28" s="465"/>
      <c r="X28" s="466"/>
      <c r="Y28" s="466"/>
      <c r="Z28" s="81" t="s">
        <v>68</v>
      </c>
      <c r="AA28" s="82">
        <v>251</v>
      </c>
      <c r="AB28" s="83">
        <f>+K28</f>
        <v>1047</v>
      </c>
      <c r="AC28" s="84">
        <f t="shared" ref="AC28:AC36" si="7">ROUND(X28*AB28,0)</f>
        <v>0</v>
      </c>
      <c r="AD28" s="9"/>
    </row>
    <row r="29" spans="1:30" x14ac:dyDescent="0.3">
      <c r="A29" s="1" t="s">
        <v>69</v>
      </c>
      <c r="B29" s="461"/>
      <c r="C29" s="462"/>
      <c r="D29" s="14">
        <v>0</v>
      </c>
      <c r="E29" s="14">
        <v>0</v>
      </c>
      <c r="F29" s="85">
        <v>0</v>
      </c>
      <c r="G29" s="47">
        <f t="shared" si="6"/>
        <v>0</v>
      </c>
      <c r="H29" s="76"/>
      <c r="I29" s="52" t="s">
        <v>68</v>
      </c>
      <c r="J29" s="52">
        <v>252</v>
      </c>
      <c r="K29" s="78">
        <v>3380</v>
      </c>
      <c r="L29" s="323">
        <f t="shared" ref="L29:L36" si="8">SUM(G29*K29)</f>
        <v>0</v>
      </c>
      <c r="N29" s="2">
        <v>5101</v>
      </c>
      <c r="O29" s="54">
        <v>252</v>
      </c>
      <c r="P29" s="79"/>
      <c r="Q29" s="80"/>
      <c r="V29" s="465"/>
      <c r="W29" s="465"/>
      <c r="X29" s="466"/>
      <c r="Y29" s="466"/>
      <c r="Z29" s="82" t="s">
        <v>68</v>
      </c>
      <c r="AA29" s="82">
        <v>252</v>
      </c>
      <c r="AB29" s="83">
        <f t="shared" ref="AB29:AB36" si="9">+K29</f>
        <v>3380</v>
      </c>
      <c r="AC29" s="84">
        <f t="shared" si="7"/>
        <v>0</v>
      </c>
      <c r="AD29" s="9"/>
    </row>
    <row r="30" spans="1:30" x14ac:dyDescent="0.3">
      <c r="A30" s="1" t="s">
        <v>70</v>
      </c>
      <c r="B30" s="461"/>
      <c r="C30" s="462"/>
      <c r="D30" s="14">
        <v>0</v>
      </c>
      <c r="E30" s="14">
        <v>0</v>
      </c>
      <c r="F30" s="85">
        <v>0</v>
      </c>
      <c r="G30" s="47">
        <f t="shared" si="6"/>
        <v>0</v>
      </c>
      <c r="H30" s="76"/>
      <c r="I30" s="52" t="s">
        <v>68</v>
      </c>
      <c r="J30" s="52">
        <v>253</v>
      </c>
      <c r="K30" s="78">
        <v>6896</v>
      </c>
      <c r="L30" s="323">
        <f t="shared" si="8"/>
        <v>0</v>
      </c>
      <c r="N30" s="2">
        <v>5101</v>
      </c>
      <c r="O30" s="54">
        <v>253</v>
      </c>
      <c r="P30" s="79"/>
      <c r="Q30" s="65"/>
      <c r="V30" s="465"/>
      <c r="W30" s="465"/>
      <c r="X30" s="466"/>
      <c r="Y30" s="466"/>
      <c r="Z30" s="82" t="s">
        <v>68</v>
      </c>
      <c r="AA30" s="82">
        <v>253</v>
      </c>
      <c r="AB30" s="83">
        <f t="shared" si="9"/>
        <v>6896</v>
      </c>
      <c r="AC30" s="84">
        <f t="shared" si="7"/>
        <v>0</v>
      </c>
      <c r="AD30" s="9"/>
    </row>
    <row r="31" spans="1:30" x14ac:dyDescent="0.3">
      <c r="A31" s="1" t="s">
        <v>71</v>
      </c>
      <c r="B31" s="461"/>
      <c r="C31" s="462"/>
      <c r="D31" s="14">
        <v>0</v>
      </c>
      <c r="E31" s="14">
        <v>0</v>
      </c>
      <c r="F31" s="85">
        <v>0</v>
      </c>
      <c r="G31" s="47">
        <f t="shared" si="6"/>
        <v>0</v>
      </c>
      <c r="H31" s="76"/>
      <c r="I31" s="86" t="s">
        <v>72</v>
      </c>
      <c r="J31" s="52">
        <v>251</v>
      </c>
      <c r="K31" s="78">
        <v>1173</v>
      </c>
      <c r="L31" s="323">
        <f t="shared" si="8"/>
        <v>0</v>
      </c>
      <c r="N31" s="2">
        <v>5102</v>
      </c>
      <c r="O31" s="54">
        <v>251</v>
      </c>
      <c r="P31" s="79"/>
      <c r="Q31" s="65"/>
      <c r="V31" s="465"/>
      <c r="W31" s="465"/>
      <c r="X31" s="466"/>
      <c r="Y31" s="466"/>
      <c r="Z31" s="87" t="s">
        <v>72</v>
      </c>
      <c r="AA31" s="82">
        <v>251</v>
      </c>
      <c r="AB31" s="83">
        <f t="shared" si="9"/>
        <v>1173</v>
      </c>
      <c r="AC31" s="84">
        <f t="shared" si="7"/>
        <v>0</v>
      </c>
      <c r="AD31" s="9"/>
    </row>
    <row r="32" spans="1:30" x14ac:dyDescent="0.3">
      <c r="A32" s="1" t="s">
        <v>73</v>
      </c>
      <c r="B32" s="461"/>
      <c r="C32" s="462"/>
      <c r="D32" s="14">
        <v>0</v>
      </c>
      <c r="E32" s="14">
        <v>0</v>
      </c>
      <c r="F32" s="85">
        <v>0</v>
      </c>
      <c r="G32" s="47">
        <f t="shared" si="6"/>
        <v>0</v>
      </c>
      <c r="H32" s="76"/>
      <c r="I32" s="86" t="s">
        <v>72</v>
      </c>
      <c r="J32" s="52">
        <v>252</v>
      </c>
      <c r="K32" s="78">
        <v>3506</v>
      </c>
      <c r="L32" s="323">
        <f t="shared" si="8"/>
        <v>0</v>
      </c>
      <c r="N32" s="2">
        <v>5102</v>
      </c>
      <c r="O32" s="54">
        <v>252</v>
      </c>
      <c r="P32" s="79"/>
      <c r="Q32" s="54"/>
      <c r="V32" s="465"/>
      <c r="W32" s="465"/>
      <c r="X32" s="466"/>
      <c r="Y32" s="466"/>
      <c r="Z32" s="87" t="s">
        <v>72</v>
      </c>
      <c r="AA32" s="82">
        <v>252</v>
      </c>
      <c r="AB32" s="83">
        <f t="shared" si="9"/>
        <v>3506</v>
      </c>
      <c r="AC32" s="84">
        <f t="shared" si="7"/>
        <v>0</v>
      </c>
      <c r="AD32" s="9"/>
    </row>
    <row r="33" spans="1:30" x14ac:dyDescent="0.3">
      <c r="A33" s="1" t="s">
        <v>74</v>
      </c>
      <c r="B33" s="461"/>
      <c r="C33" s="462"/>
      <c r="D33" s="14">
        <v>0</v>
      </c>
      <c r="E33" s="14">
        <v>0</v>
      </c>
      <c r="F33" s="85">
        <v>0</v>
      </c>
      <c r="G33" s="47">
        <f t="shared" si="6"/>
        <v>0</v>
      </c>
      <c r="H33" s="76"/>
      <c r="I33" s="86" t="s">
        <v>72</v>
      </c>
      <c r="J33" s="52">
        <v>253</v>
      </c>
      <c r="K33" s="78">
        <v>7023</v>
      </c>
      <c r="L33" s="323">
        <f t="shared" si="8"/>
        <v>0</v>
      </c>
      <c r="N33" s="2">
        <v>5102</v>
      </c>
      <c r="O33" s="54">
        <v>253</v>
      </c>
      <c r="P33" s="79"/>
      <c r="Q33" s="80"/>
      <c r="V33" s="465"/>
      <c r="W33" s="465"/>
      <c r="X33" s="466"/>
      <c r="Y33" s="466"/>
      <c r="Z33" s="87" t="s">
        <v>72</v>
      </c>
      <c r="AA33" s="82">
        <v>253</v>
      </c>
      <c r="AB33" s="83">
        <f t="shared" si="9"/>
        <v>7023</v>
      </c>
      <c r="AC33" s="84">
        <f t="shared" si="7"/>
        <v>0</v>
      </c>
      <c r="AD33" s="9"/>
    </row>
    <row r="34" spans="1:30" x14ac:dyDescent="0.3">
      <c r="A34" s="1" t="s">
        <v>75</v>
      </c>
      <c r="B34" s="461"/>
      <c r="C34" s="462"/>
      <c r="D34" s="14">
        <v>3</v>
      </c>
      <c r="E34" s="14">
        <v>0</v>
      </c>
      <c r="F34" s="85">
        <v>0</v>
      </c>
      <c r="G34" s="47">
        <f t="shared" si="6"/>
        <v>6</v>
      </c>
      <c r="H34" s="76"/>
      <c r="I34" s="86" t="s">
        <v>76</v>
      </c>
      <c r="J34" s="52">
        <v>251</v>
      </c>
      <c r="K34" s="78">
        <v>835</v>
      </c>
      <c r="L34" s="323">
        <f t="shared" si="8"/>
        <v>5010</v>
      </c>
      <c r="N34" s="2">
        <v>5103</v>
      </c>
      <c r="O34" s="54">
        <v>251</v>
      </c>
      <c r="P34" s="79"/>
      <c r="Q34" s="80"/>
      <c r="V34" s="465"/>
      <c r="W34" s="465"/>
      <c r="X34" s="466"/>
      <c r="Y34" s="466"/>
      <c r="Z34" s="87" t="s">
        <v>76</v>
      </c>
      <c r="AA34" s="82">
        <v>251</v>
      </c>
      <c r="AB34" s="83">
        <f t="shared" si="9"/>
        <v>835</v>
      </c>
      <c r="AC34" s="84">
        <f t="shared" si="7"/>
        <v>0</v>
      </c>
      <c r="AD34" s="9"/>
    </row>
    <row r="35" spans="1:30" x14ac:dyDescent="0.3">
      <c r="A35" s="1" t="s">
        <v>77</v>
      </c>
      <c r="B35" s="461"/>
      <c r="C35" s="462"/>
      <c r="D35" s="14">
        <v>2.5</v>
      </c>
      <c r="E35" s="14">
        <v>0</v>
      </c>
      <c r="F35" s="85">
        <v>0</v>
      </c>
      <c r="G35" s="47">
        <f t="shared" si="6"/>
        <v>5</v>
      </c>
      <c r="H35" s="76"/>
      <c r="I35" s="86" t="s">
        <v>76</v>
      </c>
      <c r="J35" s="52">
        <v>252</v>
      </c>
      <c r="K35" s="78">
        <v>3168</v>
      </c>
      <c r="L35" s="323">
        <f t="shared" si="8"/>
        <v>15840</v>
      </c>
      <c r="N35" s="2">
        <v>5103</v>
      </c>
      <c r="O35" s="54">
        <v>252</v>
      </c>
      <c r="P35" s="79"/>
      <c r="Q35" s="88"/>
      <c r="V35" s="465"/>
      <c r="W35" s="465"/>
      <c r="X35" s="466"/>
      <c r="Y35" s="466"/>
      <c r="Z35" s="87" t="s">
        <v>76</v>
      </c>
      <c r="AA35" s="82">
        <v>252</v>
      </c>
      <c r="AB35" s="83">
        <f t="shared" si="9"/>
        <v>3168</v>
      </c>
      <c r="AC35" s="84">
        <f t="shared" si="7"/>
        <v>0</v>
      </c>
      <c r="AD35" s="9"/>
    </row>
    <row r="36" spans="1:30" ht="16.2" thickBot="1" x14ac:dyDescent="0.35">
      <c r="A36" s="1" t="s">
        <v>78</v>
      </c>
      <c r="B36" s="463"/>
      <c r="C36" s="464"/>
      <c r="D36" s="14">
        <v>28.96</v>
      </c>
      <c r="E36" s="14">
        <v>0</v>
      </c>
      <c r="F36" s="85">
        <v>0</v>
      </c>
      <c r="G36" s="47">
        <f t="shared" si="6"/>
        <v>57.92</v>
      </c>
      <c r="H36" s="76"/>
      <c r="I36" s="86" t="s">
        <v>76</v>
      </c>
      <c r="J36" s="52">
        <v>253</v>
      </c>
      <c r="K36" s="78">
        <v>6685</v>
      </c>
      <c r="L36" s="323">
        <f t="shared" si="8"/>
        <v>387195.2</v>
      </c>
      <c r="N36" s="2">
        <v>5103</v>
      </c>
      <c r="O36" s="54">
        <v>253</v>
      </c>
      <c r="P36" s="79"/>
      <c r="Q36" s="89"/>
      <c r="V36" s="465"/>
      <c r="W36" s="465"/>
      <c r="X36" s="473"/>
      <c r="Y36" s="473"/>
      <c r="Z36" s="87" t="s">
        <v>76</v>
      </c>
      <c r="AA36" s="82">
        <v>253</v>
      </c>
      <c r="AB36" s="83">
        <f t="shared" si="9"/>
        <v>6685</v>
      </c>
      <c r="AC36" s="90">
        <f t="shared" si="7"/>
        <v>0</v>
      </c>
      <c r="AD36" s="9"/>
    </row>
    <row r="37" spans="1:30" ht="18.75" customHeight="1" x14ac:dyDescent="0.3">
      <c r="B37" s="14" t="s">
        <v>79</v>
      </c>
      <c r="C37" s="14"/>
      <c r="D37" s="61">
        <f t="shared" ref="D37:E37" si="10">SUM(D28:D36)</f>
        <v>34.46</v>
      </c>
      <c r="E37" s="61">
        <f t="shared" si="10"/>
        <v>0</v>
      </c>
      <c r="F37" s="61"/>
      <c r="G37" s="61">
        <f>SUM(G28:G36)</f>
        <v>68.92</v>
      </c>
      <c r="H37" s="62"/>
      <c r="I37" s="14" t="s">
        <v>80</v>
      </c>
      <c r="J37" s="14"/>
      <c r="K37" s="14"/>
      <c r="L37" s="323">
        <f>SUM(L28:L36)</f>
        <v>408045.2</v>
      </c>
      <c r="N37" s="54"/>
      <c r="O37" s="65"/>
      <c r="P37" s="54"/>
      <c r="Q37" s="54"/>
      <c r="V37" s="474" t="s">
        <v>79</v>
      </c>
      <c r="W37" s="474"/>
      <c r="X37" s="454">
        <f>SUM(X28:X36)</f>
        <v>0</v>
      </c>
      <c r="Y37" s="454"/>
      <c r="Z37" s="474" t="s">
        <v>80</v>
      </c>
      <c r="AA37" s="474"/>
      <c r="AB37" s="474"/>
      <c r="AC37" s="56">
        <f>SUM(AC28:AC36)</f>
        <v>0</v>
      </c>
      <c r="AD37" s="9"/>
    </row>
    <row r="38" spans="1:30" ht="30.75" customHeight="1" x14ac:dyDescent="0.3">
      <c r="B38" s="91" t="s">
        <v>81</v>
      </c>
      <c r="C38" s="91"/>
      <c r="D38" s="91"/>
      <c r="E38" s="91"/>
      <c r="F38" s="91"/>
      <c r="G38" s="91"/>
      <c r="H38" s="92"/>
      <c r="I38" s="91"/>
      <c r="J38" s="91"/>
      <c r="K38" s="91"/>
      <c r="L38" s="333"/>
      <c r="M38" s="65"/>
      <c r="N38" s="54"/>
      <c r="O38" s="65"/>
      <c r="P38" s="54"/>
      <c r="Q38" s="54"/>
      <c r="V38" s="467" t="s">
        <v>81</v>
      </c>
      <c r="W38" s="467"/>
      <c r="X38" s="467"/>
      <c r="Y38" s="467"/>
      <c r="Z38" s="467"/>
      <c r="AA38" s="467"/>
      <c r="AB38" s="467"/>
      <c r="AC38" s="467"/>
      <c r="AD38" s="93"/>
    </row>
    <row r="39" spans="1:30" ht="15.75" customHeight="1" x14ac:dyDescent="0.3">
      <c r="B39" s="94" t="s">
        <v>82</v>
      </c>
      <c r="C39" s="94"/>
      <c r="D39" s="94"/>
      <c r="E39" s="94"/>
      <c r="F39" s="94"/>
      <c r="G39" s="95">
        <v>34651002</v>
      </c>
      <c r="H39" s="95"/>
      <c r="I39" s="14" t="s">
        <v>83</v>
      </c>
      <c r="J39" s="14"/>
      <c r="K39" s="14"/>
      <c r="L39" s="328"/>
      <c r="O39" s="1"/>
      <c r="V39" s="468" t="s">
        <v>82</v>
      </c>
      <c r="W39" s="468"/>
      <c r="X39" s="469">
        <f>+G39</f>
        <v>34651002</v>
      </c>
      <c r="Y39" s="469"/>
      <c r="Z39" s="470" t="s">
        <v>83</v>
      </c>
      <c r="AA39" s="470"/>
      <c r="AB39" s="470"/>
      <c r="AC39" s="470"/>
      <c r="AD39" s="9"/>
    </row>
    <row r="40" spans="1:30" ht="15.75" customHeight="1" x14ac:dyDescent="0.3">
      <c r="B40" s="96" t="s">
        <v>84</v>
      </c>
      <c r="C40" s="96"/>
      <c r="D40" s="96"/>
      <c r="E40" s="96"/>
      <c r="F40" s="96"/>
      <c r="G40" s="97">
        <v>182954.62</v>
      </c>
      <c r="H40" s="97"/>
      <c r="I40" s="97"/>
      <c r="J40" s="97"/>
      <c r="K40" s="51">
        <f>ROUND(+G39/G40,0)</f>
        <v>189</v>
      </c>
      <c r="L40" s="323">
        <f>SUM(K40*$G$26)</f>
        <v>16994.88</v>
      </c>
      <c r="N40" s="98"/>
      <c r="O40" s="98"/>
      <c r="P40" s="98"/>
      <c r="Q40" s="98"/>
      <c r="V40" s="471" t="s">
        <v>84</v>
      </c>
      <c r="W40" s="471"/>
      <c r="X40" s="472">
        <f>+G40</f>
        <v>182954.62</v>
      </c>
      <c r="Y40" s="472"/>
      <c r="Z40" s="472"/>
      <c r="AA40" s="472"/>
      <c r="AB40" s="56">
        <f>ROUND(X39/X40,0)</f>
        <v>189</v>
      </c>
      <c r="AC40" s="56">
        <f>ROUND(AB40*$X$26,0)</f>
        <v>16995</v>
      </c>
      <c r="AD40" s="9"/>
    </row>
    <row r="41" spans="1:30" ht="15.75" customHeight="1" x14ac:dyDescent="0.3">
      <c r="B41" s="99" t="s">
        <v>85</v>
      </c>
      <c r="C41" s="99"/>
      <c r="D41" s="99"/>
      <c r="E41" s="99"/>
      <c r="F41" s="99"/>
      <c r="G41" s="99"/>
      <c r="H41" s="99"/>
      <c r="I41" s="99"/>
      <c r="J41" s="99"/>
      <c r="K41" s="99"/>
      <c r="L41" s="334"/>
      <c r="N41" s="65"/>
      <c r="O41" s="100"/>
      <c r="P41" s="65"/>
      <c r="Q41" s="65"/>
      <c r="V41" s="480" t="s">
        <v>85</v>
      </c>
      <c r="W41" s="480"/>
      <c r="X41" s="480"/>
      <c r="Y41" s="480"/>
      <c r="Z41" s="480"/>
      <c r="AA41" s="480"/>
      <c r="AB41" s="480"/>
      <c r="AC41" s="480"/>
      <c r="AD41" s="9"/>
    </row>
    <row r="42" spans="1:30" ht="28.5" customHeight="1" x14ac:dyDescent="0.3">
      <c r="B42" s="91" t="s">
        <v>86</v>
      </c>
      <c r="C42" s="91"/>
      <c r="D42" s="91"/>
      <c r="E42" s="91"/>
      <c r="F42" s="91"/>
      <c r="G42" s="91"/>
      <c r="H42" s="91"/>
      <c r="I42" s="91"/>
      <c r="J42" s="91"/>
      <c r="K42" s="91"/>
      <c r="L42" s="333"/>
      <c r="M42" s="98"/>
      <c r="O42" s="1"/>
      <c r="V42" s="467" t="s">
        <v>86</v>
      </c>
      <c r="W42" s="467"/>
      <c r="X42" s="467"/>
      <c r="Y42" s="467"/>
      <c r="Z42" s="467"/>
      <c r="AA42" s="467"/>
      <c r="AB42" s="467"/>
      <c r="AC42" s="467"/>
      <c r="AD42" s="101"/>
    </row>
    <row r="43" spans="1:30" x14ac:dyDescent="0.3">
      <c r="B43" s="102" t="s">
        <v>87</v>
      </c>
      <c r="C43" s="102"/>
      <c r="D43" s="102"/>
      <c r="E43" s="102"/>
      <c r="F43" s="102"/>
      <c r="G43" s="102"/>
      <c r="H43" s="102"/>
      <c r="I43" s="102"/>
      <c r="J43" s="102"/>
      <c r="K43" s="102"/>
      <c r="L43" s="335"/>
      <c r="M43" s="103"/>
      <c r="N43" s="65"/>
      <c r="O43" s="65"/>
      <c r="P43" s="65"/>
      <c r="Q43" s="65"/>
      <c r="V43" s="481" t="s">
        <v>87</v>
      </c>
      <c r="W43" s="481"/>
      <c r="X43" s="481"/>
      <c r="Y43" s="481"/>
      <c r="Z43" s="481"/>
      <c r="AA43" s="481"/>
      <c r="AB43" s="481"/>
      <c r="AC43" s="481"/>
      <c r="AD43" s="104"/>
    </row>
    <row r="44" spans="1:30" ht="24" customHeight="1" x14ac:dyDescent="0.3">
      <c r="B44" s="60" t="s">
        <v>88</v>
      </c>
      <c r="C44" s="60"/>
      <c r="D44" s="60"/>
      <c r="E44" s="60"/>
      <c r="F44" s="60"/>
      <c r="G44" s="60"/>
      <c r="H44" s="60"/>
      <c r="I44" s="60"/>
      <c r="J44" s="60"/>
      <c r="K44" s="60"/>
      <c r="L44" s="324">
        <f>SUM(L26,L37,L40)</f>
        <v>1021222.3742789211</v>
      </c>
      <c r="O44" s="1"/>
      <c r="V44" s="482" t="s">
        <v>88</v>
      </c>
      <c r="W44" s="482"/>
      <c r="X44" s="482"/>
      <c r="Y44" s="482"/>
      <c r="Z44" s="482"/>
      <c r="AA44" s="482"/>
      <c r="AB44" s="482"/>
      <c r="AC44" s="105">
        <f>SUM(AC26,AC37,AC40)</f>
        <v>390046</v>
      </c>
      <c r="AD44" s="9"/>
    </row>
    <row r="45" spans="1:30" ht="30.75" customHeight="1" x14ac:dyDescent="0.3">
      <c r="B45" s="91" t="s">
        <v>89</v>
      </c>
      <c r="C45" s="91"/>
      <c r="D45" s="91"/>
      <c r="E45" s="91"/>
      <c r="F45" s="91"/>
      <c r="G45" s="91"/>
      <c r="H45" s="91"/>
      <c r="I45" s="91"/>
      <c r="J45" s="91"/>
      <c r="K45" s="91"/>
      <c r="L45" s="333"/>
      <c r="M45" s="106"/>
      <c r="O45" s="1"/>
      <c r="V45" s="467" t="s">
        <v>89</v>
      </c>
      <c r="W45" s="467"/>
      <c r="X45" s="467"/>
      <c r="Y45" s="467"/>
      <c r="Z45" s="467"/>
      <c r="AA45" s="467"/>
      <c r="AB45" s="467"/>
      <c r="AC45" s="467"/>
      <c r="AD45" s="107"/>
    </row>
    <row r="46" spans="1:30" ht="18.75" customHeight="1" x14ac:dyDescent="0.3">
      <c r="B46" s="1"/>
      <c r="C46" s="108" t="s">
        <v>90</v>
      </c>
      <c r="D46" s="108"/>
      <c r="E46" s="108"/>
      <c r="F46" s="108"/>
      <c r="G46" s="108" t="s">
        <v>91</v>
      </c>
      <c r="H46" s="109"/>
      <c r="I46" s="110" t="s">
        <v>92</v>
      </c>
      <c r="J46" s="111"/>
      <c r="K46" s="111"/>
      <c r="L46" s="336"/>
      <c r="M46" s="112"/>
      <c r="O46" s="1"/>
      <c r="V46" s="9"/>
      <c r="W46" s="113" t="s">
        <v>90</v>
      </c>
      <c r="X46" s="483" t="s">
        <v>93</v>
      </c>
      <c r="Y46" s="483"/>
      <c r="Z46" s="484" t="s">
        <v>92</v>
      </c>
      <c r="AA46" s="484"/>
      <c r="AB46" s="484"/>
      <c r="AC46" s="484"/>
      <c r="AD46" s="115"/>
    </row>
    <row r="47" spans="1:30" ht="18.75" customHeight="1" x14ac:dyDescent="0.3">
      <c r="B47" s="98" t="s">
        <v>94</v>
      </c>
      <c r="C47" s="116">
        <f>K10+K11+K16+K19+K22</f>
        <v>0</v>
      </c>
      <c r="D47" s="116"/>
      <c r="E47" s="116"/>
      <c r="F47" s="116"/>
      <c r="G47" s="117">
        <f>K7</f>
        <v>1.0289999999999999</v>
      </c>
      <c r="H47" s="117"/>
      <c r="I47" s="118">
        <v>1317.85</v>
      </c>
      <c r="J47" s="119" t="s">
        <v>95</v>
      </c>
      <c r="K47" s="120">
        <f>ROUND(C47*G47*I47,0)</f>
        <v>0</v>
      </c>
      <c r="L47" s="337"/>
      <c r="O47" s="1"/>
      <c r="V47" s="101" t="s">
        <v>94</v>
      </c>
      <c r="W47" s="121">
        <f>AB10+AB11+AB16+AB19+AB22</f>
        <v>0</v>
      </c>
      <c r="X47" s="475">
        <f>AB7</f>
        <v>1.0289999999999999</v>
      </c>
      <c r="Y47" s="475"/>
      <c r="Z47" s="122">
        <f>+I47</f>
        <v>1317.85</v>
      </c>
      <c r="AA47" s="123" t="s">
        <v>95</v>
      </c>
      <c r="AB47" s="124">
        <f>ROUND(W47*X47*Z47,0)</f>
        <v>0</v>
      </c>
      <c r="AC47" s="125"/>
      <c r="AD47" s="9"/>
    </row>
    <row r="48" spans="1:30" ht="18" customHeight="1" x14ac:dyDescent="0.3">
      <c r="B48" s="126" t="s">
        <v>72</v>
      </c>
      <c r="C48" s="116">
        <f>K12+K13+K17+K20+K23</f>
        <v>0</v>
      </c>
      <c r="D48" s="116"/>
      <c r="E48" s="116"/>
      <c r="F48" s="116"/>
      <c r="G48" s="117">
        <f>K7</f>
        <v>1.0289999999999999</v>
      </c>
      <c r="H48" s="117"/>
      <c r="I48" s="118">
        <v>898.92</v>
      </c>
      <c r="J48" s="119" t="s">
        <v>95</v>
      </c>
      <c r="K48" s="120">
        <f>ROUND(C48*G48*I48,0)</f>
        <v>0</v>
      </c>
      <c r="L48" s="338"/>
      <c r="O48" s="1"/>
      <c r="V48" s="127" t="s">
        <v>72</v>
      </c>
      <c r="W48" s="121">
        <f>AB12+AB13+AB17+AB20+AB23</f>
        <v>0</v>
      </c>
      <c r="X48" s="475">
        <f>AB7</f>
        <v>1.0289999999999999</v>
      </c>
      <c r="Y48" s="475"/>
      <c r="Z48" s="122">
        <f>+I48</f>
        <v>898.92</v>
      </c>
      <c r="AA48" s="123" t="s">
        <v>95</v>
      </c>
      <c r="AB48" s="124">
        <f>ROUND(W48*X48*Z48,0)</f>
        <v>0</v>
      </c>
      <c r="AC48" s="128"/>
      <c r="AD48" s="9"/>
    </row>
    <row r="49" spans="2:30" ht="19.5" customHeight="1" thickBot="1" x14ac:dyDescent="0.4">
      <c r="B49" s="129" t="s">
        <v>76</v>
      </c>
      <c r="C49" s="130">
        <f>K14+K15+K18+K21+K24+K25</f>
        <v>143.7037</v>
      </c>
      <c r="D49" s="116"/>
      <c r="E49" s="116"/>
      <c r="F49" s="116"/>
      <c r="G49" s="117">
        <f>K7</f>
        <v>1.0289999999999999</v>
      </c>
      <c r="H49" s="117"/>
      <c r="I49" s="118">
        <v>901.09</v>
      </c>
      <c r="J49" s="119" t="s">
        <v>95</v>
      </c>
      <c r="K49" s="120">
        <f>ROUND(C49*G49*I49,0)</f>
        <v>133245</v>
      </c>
      <c r="L49" s="338"/>
      <c r="M49" s="103"/>
      <c r="N49" s="131"/>
      <c r="O49" s="132"/>
      <c r="P49" s="65"/>
      <c r="Q49" s="133"/>
      <c r="V49" s="134" t="s">
        <v>76</v>
      </c>
      <c r="W49" s="135">
        <f>AB14+AB15+AB18+AB21+AB24+AB25</f>
        <v>89.92</v>
      </c>
      <c r="X49" s="475">
        <f>AB7</f>
        <v>1.0289999999999999</v>
      </c>
      <c r="Y49" s="475"/>
      <c r="Z49" s="122">
        <f>+I49</f>
        <v>901.09</v>
      </c>
      <c r="AA49" s="123" t="s">
        <v>95</v>
      </c>
      <c r="AB49" s="124">
        <f>ROUND(W49*X49*Z49,0)</f>
        <v>83376</v>
      </c>
      <c r="AC49" s="128"/>
      <c r="AD49" s="104"/>
    </row>
    <row r="50" spans="2:30" ht="24" customHeight="1" thickBot="1" x14ac:dyDescent="0.35">
      <c r="B50" s="136" t="s">
        <v>96</v>
      </c>
      <c r="C50" s="137">
        <f>SUM(C47:C49)</f>
        <v>143.7037</v>
      </c>
      <c r="D50" s="138"/>
      <c r="E50" s="139"/>
      <c r="F50" s="139"/>
      <c r="G50" s="140" t="s">
        <v>97</v>
      </c>
      <c r="H50" s="140"/>
      <c r="I50" s="140"/>
      <c r="J50" s="140"/>
      <c r="K50" s="140"/>
      <c r="L50" s="323">
        <f>IF(B2=75,0,K49+K48+K47)</f>
        <v>133245</v>
      </c>
      <c r="N50" s="3"/>
      <c r="O50" s="1"/>
      <c r="V50" s="141" t="s">
        <v>96</v>
      </c>
      <c r="W50" s="142">
        <f>SUM(W47:W49)</f>
        <v>89.92</v>
      </c>
      <c r="X50" s="476" t="s">
        <v>97</v>
      </c>
      <c r="Y50" s="477"/>
      <c r="Z50" s="477"/>
      <c r="AA50" s="477"/>
      <c r="AB50" s="477"/>
      <c r="AC50" s="56">
        <f>IF(V2=75,0,AB49+AB48+AB47)</f>
        <v>83376</v>
      </c>
      <c r="AD50" s="9"/>
    </row>
    <row r="51" spans="2:30" ht="19.5" customHeight="1" x14ac:dyDescent="0.35">
      <c r="B51" s="144" t="s">
        <v>98</v>
      </c>
      <c r="C51" s="144"/>
      <c r="D51" s="144"/>
      <c r="E51" s="144"/>
      <c r="F51" s="144"/>
      <c r="G51" s="144"/>
      <c r="H51" s="144"/>
      <c r="I51" s="144"/>
      <c r="J51" s="144"/>
      <c r="K51" s="144"/>
      <c r="L51" s="339"/>
      <c r="M51" s="131"/>
      <c r="N51" s="65"/>
      <c r="O51" s="1"/>
      <c r="V51" s="478" t="s">
        <v>98</v>
      </c>
      <c r="W51" s="478"/>
      <c r="X51" s="478"/>
      <c r="Y51" s="478"/>
      <c r="Z51" s="478"/>
      <c r="AA51" s="478"/>
      <c r="AB51" s="478"/>
      <c r="AC51" s="478"/>
      <c r="AD51" s="145"/>
    </row>
    <row r="52" spans="2:30" ht="27.75" customHeight="1" x14ac:dyDescent="0.3">
      <c r="B52" s="14" t="s">
        <v>99</v>
      </c>
      <c r="C52" s="14"/>
      <c r="D52" s="14"/>
      <c r="E52" s="14"/>
      <c r="F52" s="14"/>
      <c r="G52" s="14"/>
      <c r="H52" s="14"/>
      <c r="I52" s="14"/>
      <c r="J52" s="14"/>
      <c r="K52" s="14"/>
      <c r="L52" s="328"/>
      <c r="O52" s="1"/>
      <c r="V52" s="479" t="s">
        <v>99</v>
      </c>
      <c r="W52" s="479"/>
      <c r="X52" s="479"/>
      <c r="Y52" s="479"/>
      <c r="Z52" s="479"/>
      <c r="AA52" s="479"/>
      <c r="AB52" s="479"/>
      <c r="AC52" s="479"/>
      <c r="AD52" s="9"/>
    </row>
    <row r="53" spans="2:30" x14ac:dyDescent="0.3">
      <c r="B53" s="14" t="s">
        <v>100</v>
      </c>
      <c r="C53" s="14"/>
      <c r="D53" s="14"/>
      <c r="E53" s="14"/>
      <c r="F53" s="14"/>
      <c r="G53" s="146">
        <f>K26</f>
        <v>143.7037</v>
      </c>
      <c r="H53" s="57" t="s">
        <v>101</v>
      </c>
      <c r="I53" s="57"/>
      <c r="J53" s="147">
        <v>200815.52</v>
      </c>
      <c r="K53" s="147"/>
      <c r="L53" s="340"/>
      <c r="N53" s="3"/>
      <c r="O53" s="1"/>
      <c r="V53" s="485" t="s">
        <v>100</v>
      </c>
      <c r="W53" s="485"/>
      <c r="X53" s="148">
        <f>AB26</f>
        <v>89.92</v>
      </c>
      <c r="Y53" s="486" t="s">
        <v>101</v>
      </c>
      <c r="Z53" s="486"/>
      <c r="AA53" s="487">
        <f>+J53</f>
        <v>200815.52</v>
      </c>
      <c r="AB53" s="487"/>
      <c r="AC53" s="487"/>
      <c r="AD53" s="9"/>
    </row>
    <row r="54" spans="2:30" x14ac:dyDescent="0.3">
      <c r="B54" s="14" t="s">
        <v>102</v>
      </c>
      <c r="C54" s="14"/>
      <c r="D54" s="14"/>
      <c r="E54" s="14"/>
      <c r="F54" s="14"/>
      <c r="G54" s="14"/>
      <c r="H54" s="14"/>
      <c r="I54" s="14"/>
      <c r="J54" s="14"/>
      <c r="K54" s="149">
        <f>ROUND(G53/J53,6)</f>
        <v>7.1599999999999995E-4</v>
      </c>
      <c r="L54" s="328"/>
      <c r="N54" s="65"/>
      <c r="O54" s="1"/>
      <c r="V54" s="485" t="s">
        <v>102</v>
      </c>
      <c r="W54" s="485"/>
      <c r="X54" s="485"/>
      <c r="Y54" s="485"/>
      <c r="Z54" s="485"/>
      <c r="AA54" s="485"/>
      <c r="AB54" s="488">
        <f>ROUND(X53/AA53,6)</f>
        <v>4.4799999999999999E-4</v>
      </c>
      <c r="AC54" s="488"/>
      <c r="AD54" s="9"/>
    </row>
    <row r="55" spans="2:30" ht="24" customHeight="1" x14ac:dyDescent="0.3">
      <c r="B55" s="14" t="s">
        <v>103</v>
      </c>
      <c r="C55" s="14"/>
      <c r="D55" s="14"/>
      <c r="E55" s="14"/>
      <c r="F55" s="14"/>
      <c r="G55" s="14"/>
      <c r="H55" s="14"/>
      <c r="I55" s="14"/>
      <c r="J55" s="14"/>
      <c r="K55" s="14"/>
      <c r="L55" s="328"/>
      <c r="O55" s="1"/>
      <c r="V55" s="479" t="s">
        <v>103</v>
      </c>
      <c r="W55" s="479"/>
      <c r="X55" s="479"/>
      <c r="Y55" s="479"/>
      <c r="Z55" s="479"/>
      <c r="AA55" s="479"/>
      <c r="AB55" s="479"/>
      <c r="AC55" s="479"/>
      <c r="AD55" s="9"/>
    </row>
    <row r="56" spans="2:30" x14ac:dyDescent="0.3">
      <c r="B56" s="14" t="s">
        <v>104</v>
      </c>
      <c r="C56" s="14"/>
      <c r="D56" s="14"/>
      <c r="E56" s="14"/>
      <c r="F56" s="14"/>
      <c r="G56" s="150">
        <f>G26</f>
        <v>89.92</v>
      </c>
      <c r="H56" s="57" t="s">
        <v>105</v>
      </c>
      <c r="I56" s="57"/>
      <c r="J56" s="147">
        <f>+G40</f>
        <v>182954.62</v>
      </c>
      <c r="K56" s="147"/>
      <c r="L56" s="340"/>
      <c r="O56" s="1"/>
      <c r="V56" s="485" t="s">
        <v>104</v>
      </c>
      <c r="W56" s="485"/>
      <c r="X56" s="151">
        <f>X26</f>
        <v>89.92</v>
      </c>
      <c r="Y56" s="486" t="s">
        <v>105</v>
      </c>
      <c r="Z56" s="486"/>
      <c r="AA56" s="487">
        <f>+J56</f>
        <v>182954.62</v>
      </c>
      <c r="AB56" s="487"/>
      <c r="AC56" s="487"/>
      <c r="AD56" s="9"/>
    </row>
    <row r="57" spans="2:30" x14ac:dyDescent="0.3">
      <c r="B57" s="14" t="s">
        <v>106</v>
      </c>
      <c r="C57" s="14"/>
      <c r="D57" s="14"/>
      <c r="E57" s="14"/>
      <c r="F57" s="14"/>
      <c r="G57" s="14"/>
      <c r="H57" s="14"/>
      <c r="I57" s="14"/>
      <c r="J57" s="14"/>
      <c r="K57" s="149">
        <f>ROUND(G56/J56,6)</f>
        <v>4.9100000000000001E-4</v>
      </c>
      <c r="L57" s="328"/>
      <c r="O57" s="1"/>
      <c r="V57" s="485" t="s">
        <v>106</v>
      </c>
      <c r="W57" s="485"/>
      <c r="X57" s="485"/>
      <c r="Y57" s="485"/>
      <c r="Z57" s="485"/>
      <c r="AA57" s="485"/>
      <c r="AB57" s="488">
        <f>ROUND(X56/AA56,6)</f>
        <v>4.9100000000000001E-4</v>
      </c>
      <c r="AC57" s="488"/>
      <c r="AD57" s="9"/>
    </row>
    <row r="58" spans="2:30" ht="20.25" customHeight="1" x14ac:dyDescent="0.3">
      <c r="B58" s="152" t="s">
        <v>107</v>
      </c>
      <c r="C58" s="152"/>
      <c r="D58" s="152"/>
      <c r="E58" s="152"/>
      <c r="F58" s="152"/>
      <c r="G58" s="152"/>
      <c r="H58" s="152"/>
      <c r="I58" s="152"/>
      <c r="J58" s="152"/>
      <c r="K58" s="152"/>
      <c r="L58" s="338"/>
      <c r="N58" s="20"/>
      <c r="O58" s="20"/>
      <c r="V58" s="457" t="s">
        <v>108</v>
      </c>
      <c r="W58" s="457"/>
      <c r="X58" s="457"/>
      <c r="Y58" s="489">
        <f>X65+X64+X62+X61+X60</f>
        <v>4235563</v>
      </c>
      <c r="Z58" s="489"/>
      <c r="AA58" s="153" t="s">
        <v>109</v>
      </c>
      <c r="AB58" s="154">
        <f>AB54</f>
        <v>4.4799999999999999E-4</v>
      </c>
      <c r="AC58" s="56">
        <f>ROUND(Y58*AB58,0)</f>
        <v>1898</v>
      </c>
      <c r="AD58" s="9"/>
    </row>
    <row r="59" spans="2:30" x14ac:dyDescent="0.3">
      <c r="B59" s="60" t="s">
        <v>108</v>
      </c>
      <c r="C59" s="60"/>
      <c r="D59" s="60"/>
      <c r="E59" s="60"/>
      <c r="F59" s="60"/>
      <c r="G59" s="60"/>
      <c r="H59" s="155" t="s">
        <v>20</v>
      </c>
      <c r="I59" s="120">
        <v>4235563</v>
      </c>
      <c r="J59" s="156" t="s">
        <v>109</v>
      </c>
      <c r="K59" s="157">
        <f>K54</f>
        <v>7.1599999999999995E-4</v>
      </c>
      <c r="L59" s="323">
        <f>SUM(I59*K59)</f>
        <v>3032.6631079999997</v>
      </c>
      <c r="O59" s="1"/>
      <c r="P59" s="156"/>
      <c r="Q59" s="156"/>
      <c r="V59" s="490" t="s">
        <v>110</v>
      </c>
      <c r="W59" s="490"/>
      <c r="X59" s="490"/>
      <c r="Y59" s="490"/>
      <c r="Z59" s="490"/>
      <c r="AA59" s="490"/>
      <c r="AB59" s="490"/>
      <c r="AC59" s="490"/>
      <c r="AD59" s="9"/>
    </row>
    <row r="60" spans="2:30" x14ac:dyDescent="0.3">
      <c r="B60" s="60" t="s">
        <v>110</v>
      </c>
      <c r="C60" s="60"/>
      <c r="D60" s="60"/>
      <c r="E60" s="60"/>
      <c r="F60" s="60"/>
      <c r="G60" s="60"/>
      <c r="H60" s="60"/>
      <c r="I60" s="60"/>
      <c r="J60" s="60"/>
      <c r="K60" s="60"/>
      <c r="L60" s="338"/>
      <c r="O60" s="1"/>
      <c r="P60" s="156"/>
      <c r="Q60" s="156"/>
      <c r="V60" s="491" t="s">
        <v>111</v>
      </c>
      <c r="W60" s="491"/>
      <c r="X60" s="492">
        <f>+G61</f>
        <v>0</v>
      </c>
      <c r="Y60" s="492"/>
      <c r="Z60" s="492"/>
      <c r="AA60" s="492"/>
      <c r="AB60" s="492"/>
      <c r="AC60" s="492"/>
      <c r="AD60" s="9"/>
    </row>
    <row r="61" spans="2:30" ht="15" customHeight="1" x14ac:dyDescent="0.3">
      <c r="B61" s="158" t="s">
        <v>111</v>
      </c>
      <c r="C61" s="60"/>
      <c r="D61" s="60"/>
      <c r="E61" s="60"/>
      <c r="F61" s="60"/>
      <c r="G61" s="159">
        <v>0</v>
      </c>
      <c r="H61" s="159"/>
      <c r="I61" s="159"/>
      <c r="J61" s="159"/>
      <c r="K61" s="159"/>
      <c r="L61" s="338"/>
      <c r="O61" s="1"/>
      <c r="P61" s="156"/>
      <c r="Q61" s="156"/>
      <c r="V61" s="491" t="s">
        <v>112</v>
      </c>
      <c r="W61" s="491"/>
      <c r="X61" s="492">
        <f>+G62</f>
        <v>0</v>
      </c>
      <c r="Y61" s="492"/>
      <c r="Z61" s="492"/>
      <c r="AA61" s="492"/>
      <c r="AB61" s="492"/>
      <c r="AC61" s="492"/>
      <c r="AD61" s="9"/>
    </row>
    <row r="62" spans="2:30" ht="13.5" customHeight="1" x14ac:dyDescent="0.3">
      <c r="B62" s="158" t="s">
        <v>112</v>
      </c>
      <c r="C62" s="60"/>
      <c r="D62" s="60"/>
      <c r="E62" s="60"/>
      <c r="F62" s="60"/>
      <c r="G62" s="159">
        <v>0</v>
      </c>
      <c r="H62" s="159"/>
      <c r="I62" s="159"/>
      <c r="J62" s="159"/>
      <c r="K62" s="159"/>
      <c r="L62" s="338"/>
      <c r="N62" s="156"/>
      <c r="O62" s="156"/>
      <c r="P62" s="156"/>
      <c r="Q62" s="156"/>
      <c r="V62" s="491" t="s">
        <v>113</v>
      </c>
      <c r="W62" s="491"/>
      <c r="X62" s="492">
        <v>0</v>
      </c>
      <c r="Y62" s="492"/>
      <c r="Z62" s="492"/>
      <c r="AA62" s="492"/>
      <c r="AB62" s="492"/>
      <c r="AC62" s="492"/>
      <c r="AD62" s="9"/>
    </row>
    <row r="63" spans="2:30" ht="13.5" hidden="1" customHeight="1" x14ac:dyDescent="0.3">
      <c r="B63" s="60" t="s">
        <v>113</v>
      </c>
      <c r="C63" s="60"/>
      <c r="D63" s="60"/>
      <c r="E63" s="60"/>
      <c r="F63" s="60"/>
      <c r="G63" s="159">
        <v>0</v>
      </c>
      <c r="H63" s="159"/>
      <c r="I63" s="159"/>
      <c r="J63" s="159"/>
      <c r="K63" s="159"/>
      <c r="L63" s="338"/>
      <c r="O63" s="1"/>
      <c r="P63" s="156"/>
      <c r="Q63" s="156"/>
      <c r="V63" s="490" t="s">
        <v>114</v>
      </c>
      <c r="W63" s="490"/>
      <c r="X63" s="490"/>
      <c r="Y63" s="490"/>
      <c r="Z63" s="490"/>
      <c r="AA63" s="490"/>
      <c r="AB63" s="490"/>
      <c r="AC63" s="490"/>
      <c r="AD63" s="107"/>
    </row>
    <row r="64" spans="2:30" ht="13.5" customHeight="1" x14ac:dyDescent="0.3">
      <c r="B64" s="60" t="s">
        <v>114</v>
      </c>
      <c r="C64" s="60"/>
      <c r="D64" s="60"/>
      <c r="E64" s="60"/>
      <c r="F64" s="60"/>
      <c r="G64" s="60"/>
      <c r="H64" s="60"/>
      <c r="I64" s="60"/>
      <c r="J64" s="60"/>
      <c r="K64" s="60"/>
      <c r="L64" s="338"/>
      <c r="M64" s="106"/>
      <c r="N64" s="20"/>
      <c r="O64" s="1"/>
      <c r="V64" s="491" t="s">
        <v>115</v>
      </c>
      <c r="W64" s="491"/>
      <c r="X64" s="492">
        <f>+G65</f>
        <v>4235563</v>
      </c>
      <c r="Y64" s="492"/>
      <c r="Z64" s="492"/>
      <c r="AA64" s="492"/>
      <c r="AB64" s="492"/>
      <c r="AC64" s="492"/>
      <c r="AD64" s="9"/>
    </row>
    <row r="65" spans="1:30" ht="12.75" customHeight="1" x14ac:dyDescent="0.3">
      <c r="B65" s="158" t="s">
        <v>115</v>
      </c>
      <c r="C65" s="60"/>
      <c r="D65" s="60"/>
      <c r="E65" s="60"/>
      <c r="F65" s="60"/>
      <c r="G65" s="159">
        <f>+I59</f>
        <v>4235563</v>
      </c>
      <c r="H65" s="159"/>
      <c r="I65" s="159"/>
      <c r="J65" s="159"/>
      <c r="K65" s="159"/>
      <c r="L65" s="338"/>
      <c r="O65" s="1"/>
      <c r="V65" s="491" t="s">
        <v>116</v>
      </c>
      <c r="W65" s="491"/>
      <c r="X65" s="492">
        <f>+G66</f>
        <v>0</v>
      </c>
      <c r="Y65" s="492"/>
      <c r="Z65" s="492"/>
      <c r="AA65" s="492"/>
      <c r="AB65" s="492"/>
      <c r="AC65" s="492"/>
      <c r="AD65" s="22"/>
    </row>
    <row r="66" spans="1:30" ht="15" customHeight="1" x14ac:dyDescent="0.3">
      <c r="B66" s="158" t="s">
        <v>116</v>
      </c>
      <c r="C66" s="60"/>
      <c r="D66" s="60"/>
      <c r="E66" s="60"/>
      <c r="F66" s="60"/>
      <c r="G66" s="159">
        <v>0</v>
      </c>
      <c r="H66" s="159"/>
      <c r="I66" s="159"/>
      <c r="J66" s="159"/>
      <c r="K66" s="159"/>
      <c r="L66" s="338"/>
      <c r="M66" s="20"/>
      <c r="N66" s="3"/>
      <c r="O66" s="160"/>
      <c r="P66" s="160"/>
      <c r="Q66" s="160"/>
      <c r="V66" s="479" t="s">
        <v>117</v>
      </c>
      <c r="W66" s="479"/>
      <c r="X66" s="479"/>
      <c r="Y66" s="489">
        <f>+I67</f>
        <v>107785963</v>
      </c>
      <c r="Z66" s="489"/>
      <c r="AA66" s="153" t="s">
        <v>109</v>
      </c>
      <c r="AB66" s="154">
        <f>AB54</f>
        <v>4.4799999999999999E-4</v>
      </c>
      <c r="AC66" s="56">
        <f>ROUND(Y66*AB66,0)</f>
        <v>48288</v>
      </c>
      <c r="AD66" s="9"/>
    </row>
    <row r="67" spans="1:30" ht="20.25" customHeight="1" x14ac:dyDescent="0.3">
      <c r="B67" s="14" t="s">
        <v>117</v>
      </c>
      <c r="C67" s="14"/>
      <c r="D67" s="14"/>
      <c r="E67" s="14"/>
      <c r="F67" s="14"/>
      <c r="H67" s="155" t="s">
        <v>22</v>
      </c>
      <c r="I67" s="120">
        <v>107785963</v>
      </c>
      <c r="J67" s="156" t="s">
        <v>109</v>
      </c>
      <c r="K67" s="157">
        <f>K54</f>
        <v>7.1599999999999995E-4</v>
      </c>
      <c r="L67" s="323">
        <f>SUM(I67*K67)</f>
        <v>77174.749507999994</v>
      </c>
      <c r="O67" s="1"/>
      <c r="V67" s="479" t="s">
        <v>118</v>
      </c>
      <c r="W67" s="479"/>
      <c r="X67" s="479"/>
      <c r="Y67" s="479"/>
      <c r="Z67" s="479"/>
      <c r="AA67" s="479"/>
      <c r="AB67" s="479"/>
      <c r="AC67" s="479"/>
      <c r="AD67" s="9"/>
    </row>
    <row r="68" spans="1:30" ht="20.25" customHeight="1" x14ac:dyDescent="0.3">
      <c r="B68" s="14" t="s">
        <v>118</v>
      </c>
      <c r="C68" s="14"/>
      <c r="D68" s="14"/>
      <c r="E68" s="14"/>
      <c r="F68" s="14"/>
      <c r="H68" s="14"/>
      <c r="I68" s="14"/>
      <c r="J68" s="52"/>
      <c r="K68" s="14"/>
      <c r="L68" s="328"/>
      <c r="O68" s="1"/>
      <c r="V68" s="495" t="s">
        <v>119</v>
      </c>
      <c r="W68" s="495"/>
      <c r="X68" s="495"/>
      <c r="Y68" s="489">
        <f>+I69</f>
        <v>0</v>
      </c>
      <c r="Z68" s="489"/>
      <c r="AA68" s="153" t="s">
        <v>109</v>
      </c>
      <c r="AB68" s="154">
        <f>AB57</f>
        <v>4.9100000000000001E-4</v>
      </c>
      <c r="AC68" s="56">
        <f>ROUND(Y68*AB68,0)</f>
        <v>0</v>
      </c>
      <c r="AD68" s="9"/>
    </row>
    <row r="69" spans="1:30" ht="15" customHeight="1" x14ac:dyDescent="0.3">
      <c r="B69" s="161" t="s">
        <v>119</v>
      </c>
      <c r="C69" s="14"/>
      <c r="D69" s="14"/>
      <c r="E69" s="14"/>
      <c r="F69" s="14"/>
      <c r="H69" s="155" t="s">
        <v>21</v>
      </c>
      <c r="I69" s="120">
        <v>0</v>
      </c>
      <c r="J69" s="156" t="s">
        <v>109</v>
      </c>
      <c r="K69" s="157">
        <f>K57</f>
        <v>4.9100000000000001E-4</v>
      </c>
      <c r="L69" s="323">
        <f t="shared" ref="L69:L72" si="11">SUM(I69*K69)</f>
        <v>0</v>
      </c>
      <c r="O69" s="1"/>
      <c r="V69" s="479" t="s">
        <v>120</v>
      </c>
      <c r="W69" s="479"/>
      <c r="X69" s="479"/>
      <c r="Y69" s="496">
        <f>+I70</f>
        <v>-4207636</v>
      </c>
      <c r="Z69" s="496"/>
      <c r="AA69" s="153" t="s">
        <v>109</v>
      </c>
      <c r="AB69" s="154">
        <f>AB54</f>
        <v>4.4799999999999999E-4</v>
      </c>
      <c r="AC69" s="56">
        <f>ROUND(Y69*AB69,0)</f>
        <v>-1885</v>
      </c>
      <c r="AD69" s="9"/>
    </row>
    <row r="70" spans="1:30" ht="20.25" customHeight="1" x14ac:dyDescent="0.3">
      <c r="B70" s="14" t="s">
        <v>120</v>
      </c>
      <c r="C70" s="14"/>
      <c r="D70" s="14"/>
      <c r="E70" s="14"/>
      <c r="F70" s="14"/>
      <c r="H70" s="155" t="s">
        <v>20</v>
      </c>
      <c r="I70" s="120">
        <v>-4207636</v>
      </c>
      <c r="J70" s="156" t="s">
        <v>109</v>
      </c>
      <c r="K70" s="157">
        <f>K54</f>
        <v>7.1599999999999995E-4</v>
      </c>
      <c r="L70" s="323">
        <f t="shared" si="11"/>
        <v>-3012.6673759999999</v>
      </c>
      <c r="O70" s="1"/>
      <c r="V70" s="479" t="s">
        <v>121</v>
      </c>
      <c r="W70" s="479"/>
      <c r="X70" s="479"/>
      <c r="Y70" s="493">
        <f>+I71</f>
        <v>1882126</v>
      </c>
      <c r="Z70" s="493"/>
      <c r="AA70" s="153" t="s">
        <v>109</v>
      </c>
      <c r="AB70" s="154">
        <f>AB54</f>
        <v>4.4799999999999999E-4</v>
      </c>
      <c r="AC70" s="56">
        <f>ROUND(Y70*AB70,0)</f>
        <v>843</v>
      </c>
      <c r="AD70" s="9"/>
    </row>
    <row r="71" spans="1:30" ht="20.25" customHeight="1" x14ac:dyDescent="0.3">
      <c r="B71" s="14" t="s">
        <v>121</v>
      </c>
      <c r="C71" s="14"/>
      <c r="D71" s="14"/>
      <c r="E71" s="14"/>
      <c r="F71" s="14"/>
      <c r="H71" s="155" t="s">
        <v>20</v>
      </c>
      <c r="I71" s="120">
        <v>1882126</v>
      </c>
      <c r="J71" s="156" t="s">
        <v>109</v>
      </c>
      <c r="K71" s="157">
        <f>K54</f>
        <v>7.1599999999999995E-4</v>
      </c>
      <c r="L71" s="323">
        <f t="shared" si="11"/>
        <v>1347.602216</v>
      </c>
      <c r="O71" s="1"/>
      <c r="V71" s="479" t="s">
        <v>122</v>
      </c>
      <c r="W71" s="479"/>
      <c r="X71" s="479"/>
      <c r="Y71" s="493">
        <f>+I72</f>
        <v>14221398</v>
      </c>
      <c r="Z71" s="493"/>
      <c r="AA71" s="153" t="s">
        <v>109</v>
      </c>
      <c r="AB71" s="154">
        <f>AB57</f>
        <v>4.9100000000000001E-4</v>
      </c>
      <c r="AC71" s="56">
        <f>ROUND(Y71*AB71,0)</f>
        <v>6983</v>
      </c>
      <c r="AD71" s="9"/>
    </row>
    <row r="72" spans="1:30" ht="21" customHeight="1" x14ac:dyDescent="0.35">
      <c r="B72" s="14" t="s">
        <v>122</v>
      </c>
      <c r="C72" s="14"/>
      <c r="D72" s="14"/>
      <c r="E72" s="14"/>
      <c r="F72" s="14"/>
      <c r="H72" s="155" t="s">
        <v>21</v>
      </c>
      <c r="I72" s="120">
        <v>14221398</v>
      </c>
      <c r="J72" s="156" t="s">
        <v>109</v>
      </c>
      <c r="K72" s="157">
        <f>K57</f>
        <v>4.9100000000000001E-4</v>
      </c>
      <c r="L72" s="323">
        <f t="shared" si="11"/>
        <v>6982.7064179999998</v>
      </c>
      <c r="O72" s="1"/>
      <c r="V72" s="451" t="s">
        <v>123</v>
      </c>
      <c r="W72" s="451"/>
      <c r="X72" s="451"/>
      <c r="Y72" s="451"/>
      <c r="Z72" s="451"/>
      <c r="AA72" s="451"/>
      <c r="AB72" s="451"/>
      <c r="AC72" s="59"/>
      <c r="AD72" s="9"/>
    </row>
    <row r="73" spans="1:30" ht="17.25" customHeight="1" x14ac:dyDescent="0.35">
      <c r="B73" s="14" t="s">
        <v>123</v>
      </c>
      <c r="C73" s="14"/>
      <c r="D73" s="14"/>
      <c r="E73" s="14"/>
      <c r="F73" s="14"/>
      <c r="H73" s="14"/>
      <c r="I73" s="14"/>
      <c r="J73" s="52"/>
      <c r="K73" s="14"/>
      <c r="L73" s="341"/>
      <c r="O73" s="1"/>
      <c r="V73" s="479" t="s">
        <v>124</v>
      </c>
      <c r="W73" s="479"/>
      <c r="X73" s="479"/>
      <c r="Y73" s="479"/>
      <c r="Z73" s="479"/>
      <c r="AA73" s="479"/>
      <c r="AB73" s="479"/>
      <c r="AC73" s="479"/>
      <c r="AD73" s="9"/>
    </row>
    <row r="74" spans="1:30" ht="31.2" x14ac:dyDescent="0.3">
      <c r="B74" s="14" t="s">
        <v>124</v>
      </c>
      <c r="C74" s="14"/>
      <c r="D74" s="30" t="s">
        <v>125</v>
      </c>
      <c r="E74" s="30" t="s">
        <v>126</v>
      </c>
      <c r="F74" s="30"/>
      <c r="H74" s="155" t="s">
        <v>23</v>
      </c>
      <c r="I74" s="18"/>
      <c r="J74" s="155"/>
      <c r="K74" s="18"/>
      <c r="L74" s="337"/>
      <c r="O74" s="1"/>
      <c r="V74" s="494" t="s">
        <v>127</v>
      </c>
      <c r="W74" s="494"/>
      <c r="X74" s="162" t="s">
        <v>128</v>
      </c>
      <c r="Y74" s="163"/>
      <c r="Z74" s="164">
        <f>+I75</f>
        <v>75</v>
      </c>
      <c r="AA74" s="165" t="s">
        <v>129</v>
      </c>
      <c r="AB74" s="166">
        <f>+K75</f>
        <v>365</v>
      </c>
      <c r="AC74" s="56">
        <f>ROUND(AB74*Z74,0)</f>
        <v>27375</v>
      </c>
      <c r="AD74" s="9"/>
    </row>
    <row r="75" spans="1:30" ht="19.5" customHeight="1" x14ac:dyDescent="0.3">
      <c r="A75" s="1" t="s">
        <v>130</v>
      </c>
      <c r="B75" s="167" t="s">
        <v>127</v>
      </c>
      <c r="C75" s="168" t="s">
        <v>128</v>
      </c>
      <c r="D75" s="167">
        <v>75</v>
      </c>
      <c r="E75" s="167">
        <v>0</v>
      </c>
      <c r="F75" s="167">
        <v>0</v>
      </c>
      <c r="G75" s="169">
        <f>IF($B$154&lt;8,D75,E75)</f>
        <v>75</v>
      </c>
      <c r="H75" s="170"/>
      <c r="I75" s="171">
        <f>AVERAGE(G75,D75)</f>
        <v>75</v>
      </c>
      <c r="J75" s="172" t="s">
        <v>129</v>
      </c>
      <c r="K75" s="173">
        <v>365</v>
      </c>
      <c r="L75" s="323">
        <f t="shared" ref="L75:L78" si="12">SUM(I75*K75)</f>
        <v>27375</v>
      </c>
      <c r="N75" s="1">
        <v>7802</v>
      </c>
      <c r="O75" s="1">
        <v>0</v>
      </c>
      <c r="V75" s="494" t="s">
        <v>127</v>
      </c>
      <c r="W75" s="494"/>
      <c r="X75" s="162" t="s">
        <v>131</v>
      </c>
      <c r="Y75" s="174"/>
      <c r="Z75" s="175">
        <f>+I76</f>
        <v>1</v>
      </c>
      <c r="AA75" s="165" t="s">
        <v>129</v>
      </c>
      <c r="AB75" s="176">
        <f>+K76</f>
        <v>1373</v>
      </c>
      <c r="AC75" s="56">
        <f>ROUND(AB75*Z75,0)</f>
        <v>1373</v>
      </c>
      <c r="AD75" s="9"/>
    </row>
    <row r="76" spans="1:30" ht="19.5" customHeight="1" x14ac:dyDescent="0.3">
      <c r="A76" s="1" t="s">
        <v>132</v>
      </c>
      <c r="B76" s="167" t="s">
        <v>127</v>
      </c>
      <c r="C76" s="168" t="s">
        <v>131</v>
      </c>
      <c r="D76" s="167">
        <v>1</v>
      </c>
      <c r="E76" s="167">
        <v>0</v>
      </c>
      <c r="F76" s="167">
        <v>0</v>
      </c>
      <c r="G76" s="169">
        <f>IF($B$154&lt;8,D76,E76)</f>
        <v>1</v>
      </c>
      <c r="H76" s="170"/>
      <c r="I76" s="171">
        <f>AVERAGE(G76,D76)</f>
        <v>1</v>
      </c>
      <c r="J76" s="172" t="s">
        <v>129</v>
      </c>
      <c r="K76" s="177">
        <v>1373</v>
      </c>
      <c r="L76" s="323">
        <f t="shared" si="12"/>
        <v>1373</v>
      </c>
      <c r="N76" s="1">
        <v>7802</v>
      </c>
      <c r="O76" s="1">
        <v>110</v>
      </c>
      <c r="V76" s="479" t="str">
        <f>+B77</f>
        <v>14.  Digital Classrooms Allocation (UFTE share)</v>
      </c>
      <c r="W76" s="479"/>
      <c r="X76" s="479"/>
      <c r="Y76" s="489">
        <f>+I77</f>
        <v>1722101</v>
      </c>
      <c r="Z76" s="489"/>
      <c r="AA76" s="165" t="s">
        <v>129</v>
      </c>
      <c r="AB76" s="154">
        <f>AB57</f>
        <v>4.9100000000000001E-4</v>
      </c>
      <c r="AC76" s="56">
        <f>ROUND(Y76*AB76,0)</f>
        <v>846</v>
      </c>
      <c r="AD76" s="9"/>
    </row>
    <row r="77" spans="1:30" ht="26.25" customHeight="1" x14ac:dyDescent="0.3">
      <c r="B77" s="14" t="s">
        <v>133</v>
      </c>
      <c r="C77" s="14"/>
      <c r="D77" s="14"/>
      <c r="E77" s="14"/>
      <c r="F77" s="14"/>
      <c r="H77" s="155" t="s">
        <v>24</v>
      </c>
      <c r="I77" s="178">
        <v>1722101</v>
      </c>
      <c r="J77" s="156" t="s">
        <v>109</v>
      </c>
      <c r="K77" s="157">
        <f>K57</f>
        <v>4.9100000000000001E-4</v>
      </c>
      <c r="L77" s="323">
        <v>0</v>
      </c>
      <c r="O77" s="1"/>
      <c r="V77" s="479" t="str">
        <f>+B78</f>
        <v>15.  Florida Teachers Classroom Supply Assistance Program</v>
      </c>
      <c r="W77" s="479"/>
      <c r="X77" s="479"/>
      <c r="Y77" s="489">
        <f>+I78</f>
        <v>0</v>
      </c>
      <c r="Z77" s="489"/>
      <c r="AA77" s="165" t="s">
        <v>129</v>
      </c>
      <c r="AB77" s="154">
        <f>AB54</f>
        <v>4.4799999999999999E-4</v>
      </c>
      <c r="AC77" s="56">
        <f>ROUND(Y77*AB77,0)</f>
        <v>0</v>
      </c>
      <c r="AD77" s="9"/>
    </row>
    <row r="78" spans="1:30" ht="26.25" customHeight="1" x14ac:dyDescent="0.3">
      <c r="B78" s="433" t="s">
        <v>134</v>
      </c>
      <c r="C78" s="433"/>
      <c r="D78" s="433"/>
      <c r="E78" s="14"/>
      <c r="F78" s="14"/>
      <c r="H78" s="155" t="s">
        <v>135</v>
      </c>
      <c r="I78" s="179">
        <v>0</v>
      </c>
      <c r="J78" s="156" t="s">
        <v>109</v>
      </c>
      <c r="K78" s="157">
        <f>K54</f>
        <v>7.1599999999999995E-4</v>
      </c>
      <c r="L78" s="323">
        <f t="shared" si="12"/>
        <v>0</v>
      </c>
      <c r="O78" s="1"/>
      <c r="V78" s="479" t="str">
        <f t="shared" ref="V78" si="13">+B79</f>
        <v>16.  Food Service Allocation</v>
      </c>
      <c r="W78" s="479"/>
      <c r="X78" s="479"/>
      <c r="Y78" s="180"/>
      <c r="Z78" s="180"/>
      <c r="AA78" s="180"/>
      <c r="AB78" s="180"/>
      <c r="AC78" s="124"/>
      <c r="AD78" s="9"/>
    </row>
    <row r="79" spans="1:30" ht="21" customHeight="1" x14ac:dyDescent="0.3">
      <c r="B79" s="433" t="s">
        <v>136</v>
      </c>
      <c r="C79" s="433"/>
      <c r="D79" s="433"/>
      <c r="E79" s="14"/>
      <c r="F79" s="14"/>
      <c r="H79" s="155" t="s">
        <v>137</v>
      </c>
      <c r="I79" s="18"/>
      <c r="J79" s="18"/>
      <c r="K79" s="18"/>
      <c r="L79" s="323"/>
      <c r="N79" s="181"/>
      <c r="O79" s="1"/>
      <c r="Q79" s="155"/>
      <c r="V79" s="479"/>
      <c r="W79" s="479"/>
      <c r="X79" s="479"/>
      <c r="Y79" s="180"/>
      <c r="Z79" s="180"/>
      <c r="AA79" s="180"/>
      <c r="AB79" s="180"/>
      <c r="AC79" s="182"/>
      <c r="AD79" s="9"/>
    </row>
    <row r="80" spans="1:30" ht="21" customHeight="1" x14ac:dyDescent="0.3">
      <c r="B80" s="433"/>
      <c r="C80" s="433"/>
      <c r="D80" s="433"/>
      <c r="E80" s="14"/>
      <c r="F80" s="14"/>
      <c r="H80" s="183"/>
      <c r="I80" s="184"/>
      <c r="J80" s="184"/>
      <c r="K80" s="184"/>
      <c r="L80" s="341"/>
      <c r="N80" s="185"/>
      <c r="O80" s="1"/>
      <c r="Q80" s="155"/>
      <c r="V80" s="180"/>
      <c r="W80" s="180"/>
      <c r="X80" s="180"/>
      <c r="Y80" s="180"/>
      <c r="Z80" s="180"/>
      <c r="AA80" s="180"/>
      <c r="AB80" s="180"/>
      <c r="AC80" s="182"/>
      <c r="AD80" s="9"/>
    </row>
    <row r="81" spans="1:30" ht="21" customHeight="1" thickBot="1" x14ac:dyDescent="0.35">
      <c r="B81" s="14"/>
      <c r="C81" s="14"/>
      <c r="D81" s="14"/>
      <c r="E81" s="14"/>
      <c r="F81" s="14"/>
      <c r="G81" s="14"/>
      <c r="H81" s="14"/>
      <c r="I81" s="14"/>
      <c r="J81" s="14"/>
      <c r="K81" s="14"/>
      <c r="L81" s="341"/>
      <c r="M81" s="186"/>
      <c r="N81" s="185"/>
      <c r="O81" s="1"/>
      <c r="Q81" s="155"/>
      <c r="V81" s="180" t="s">
        <v>138</v>
      </c>
      <c r="W81" s="180"/>
      <c r="X81" s="180"/>
      <c r="Y81" s="180"/>
      <c r="Z81" s="180"/>
      <c r="AA81" s="180"/>
      <c r="AB81" s="180"/>
      <c r="AC81" s="187">
        <f>SUM(AC44:AC80)</f>
        <v>559143</v>
      </c>
      <c r="AD81" s="188"/>
    </row>
    <row r="82" spans="1:30" ht="22.5" customHeight="1" thickTop="1" thickBot="1" x14ac:dyDescent="0.35">
      <c r="B82" s="14" t="s">
        <v>139</v>
      </c>
      <c r="C82" s="14"/>
      <c r="D82" s="14"/>
      <c r="E82" s="14"/>
      <c r="F82" s="14"/>
      <c r="G82" s="14"/>
      <c r="H82" s="14"/>
      <c r="I82" s="14"/>
      <c r="J82" s="14"/>
      <c r="K82" s="14"/>
      <c r="L82" s="342">
        <f>SUM(L44:L81)</f>
        <v>1268740.4281529211</v>
      </c>
      <c r="M82" s="189"/>
      <c r="N82" s="190"/>
      <c r="O82" s="1"/>
      <c r="Q82" s="155"/>
      <c r="V82" s="180"/>
      <c r="W82" s="180"/>
      <c r="X82" s="180"/>
      <c r="Y82" s="180"/>
      <c r="Z82" s="180"/>
      <c r="AA82" s="180"/>
      <c r="AB82" s="180"/>
      <c r="AC82" s="191"/>
      <c r="AD82" s="188"/>
    </row>
    <row r="83" spans="1:30" ht="27.75" customHeight="1" thickTop="1" x14ac:dyDescent="0.3">
      <c r="B83" s="14" t="s">
        <v>140</v>
      </c>
      <c r="C83" s="14"/>
      <c r="D83" s="14"/>
      <c r="E83" s="14"/>
      <c r="F83" s="14"/>
      <c r="G83" s="14"/>
      <c r="H83" s="14"/>
      <c r="I83" s="14"/>
      <c r="J83" s="14"/>
      <c r="K83" s="52" t="s">
        <v>141</v>
      </c>
      <c r="L83" s="337" t="s">
        <v>142</v>
      </c>
      <c r="M83" s="189"/>
      <c r="N83" s="190"/>
      <c r="O83" s="1"/>
      <c r="Q83" s="155"/>
      <c r="V83" s="9" t="s">
        <v>143</v>
      </c>
      <c r="W83" s="9"/>
      <c r="X83" s="9"/>
      <c r="Y83" s="9"/>
      <c r="Z83" s="9"/>
      <c r="AA83" s="9"/>
      <c r="AB83" s="9"/>
      <c r="AC83" s="9"/>
      <c r="AD83" s="192"/>
    </row>
    <row r="84" spans="1:30" ht="18.75" customHeight="1" thickBot="1" x14ac:dyDescent="0.35">
      <c r="B84" s="14" t="s">
        <v>144</v>
      </c>
      <c r="C84" s="14"/>
      <c r="D84" s="14"/>
      <c r="E84" s="14"/>
      <c r="F84" s="14"/>
      <c r="G84" s="14"/>
      <c r="H84" s="14"/>
      <c r="I84" s="14"/>
      <c r="J84" s="14"/>
      <c r="K84" s="193">
        <f>IF(G26=0,"",IF((G11+G13+SUM(G15:G21))/G26&gt;0.75,1,""))</f>
        <v>1</v>
      </c>
      <c r="L84" s="342">
        <f>'2521'!AC81</f>
        <v>559143</v>
      </c>
      <c r="M84" s="189"/>
      <c r="N84" s="190"/>
      <c r="O84" s="1"/>
      <c r="Q84" s="155"/>
      <c r="V84" s="194" t="s">
        <v>145</v>
      </c>
      <c r="W84" s="194"/>
      <c r="X84" s="194"/>
      <c r="Y84" s="194"/>
      <c r="Z84" s="194"/>
      <c r="AA84" s="194"/>
      <c r="AB84" s="194"/>
      <c r="AC84" s="194"/>
      <c r="AD84" s="9"/>
    </row>
    <row r="85" spans="1:30" ht="18.75" customHeight="1" thickTop="1" x14ac:dyDescent="0.3">
      <c r="B85" s="14"/>
      <c r="C85" s="14"/>
      <c r="D85" s="14"/>
      <c r="E85" s="14"/>
      <c r="F85" s="14"/>
      <c r="G85" s="14"/>
      <c r="H85" s="14"/>
      <c r="I85" s="14"/>
      <c r="J85" s="14"/>
      <c r="M85" s="189"/>
      <c r="N85" s="190"/>
      <c r="O85" s="1"/>
      <c r="Q85" s="155"/>
      <c r="V85" s="194" t="s">
        <v>146</v>
      </c>
      <c r="W85" s="194"/>
      <c r="X85" s="194"/>
      <c r="Y85" s="194"/>
      <c r="Z85" s="194"/>
      <c r="AA85" s="194"/>
      <c r="AB85" s="194"/>
      <c r="AC85" s="194"/>
      <c r="AD85" s="192"/>
    </row>
    <row r="86" spans="1:30" ht="18.75" customHeight="1" x14ac:dyDescent="0.3">
      <c r="B86" s="2" t="s">
        <v>147</v>
      </c>
      <c r="C86" s="14"/>
      <c r="D86" s="14"/>
      <c r="E86" s="14"/>
      <c r="F86" s="14"/>
      <c r="G86" s="14"/>
      <c r="H86" s="14"/>
      <c r="I86" s="14"/>
      <c r="J86" s="195" t="s">
        <v>148</v>
      </c>
      <c r="K86" s="196">
        <f>IF(K84=1,L84,L82)</f>
        <v>559143</v>
      </c>
      <c r="L86" s="323">
        <f>IF(G26=0,0,IF(G26&gt;250,-(((250/G26)*K86)*IF(M86="H",0.02,0.05)),IF(M86="H",-0.02*K86,-0.05*K86)))</f>
        <v>-27957.15</v>
      </c>
      <c r="M86" s="189" t="str">
        <f>IF(B123="2911","H",IF(B123="3396","H"," "))</f>
        <v xml:space="preserve"> </v>
      </c>
      <c r="N86" s="190"/>
      <c r="O86" s="1"/>
      <c r="Q86" s="155"/>
      <c r="V86" s="194" t="s">
        <v>149</v>
      </c>
      <c r="W86" s="194"/>
      <c r="X86" s="194"/>
      <c r="Y86" s="194"/>
      <c r="Z86" s="194"/>
      <c r="AA86" s="194"/>
      <c r="AB86" s="194"/>
      <c r="AC86" s="194"/>
      <c r="AD86" s="192"/>
    </row>
    <row r="87" spans="1:30" ht="18.75" customHeight="1" x14ac:dyDescent="0.3">
      <c r="B87" s="2" t="s">
        <v>150</v>
      </c>
      <c r="C87" s="14"/>
      <c r="D87" s="14"/>
      <c r="E87" s="14"/>
      <c r="F87" s="14"/>
      <c r="G87" s="14"/>
      <c r="H87" s="14"/>
      <c r="I87" s="14"/>
      <c r="J87" s="14"/>
      <c r="K87" s="197"/>
      <c r="L87" s="337">
        <f>L82+L86</f>
        <v>1240783.2781529212</v>
      </c>
      <c r="M87" s="189"/>
      <c r="N87" s="190"/>
      <c r="O87" s="1"/>
      <c r="Q87" s="155"/>
      <c r="V87" s="186"/>
      <c r="W87" s="186"/>
      <c r="X87" s="186"/>
      <c r="Y87" s="186"/>
      <c r="Z87" s="186"/>
      <c r="AA87" s="186"/>
      <c r="AB87" s="186"/>
      <c r="AC87" s="186"/>
      <c r="AD87" s="198"/>
    </row>
    <row r="88" spans="1:30" x14ac:dyDescent="0.3">
      <c r="V88" s="186"/>
      <c r="W88" s="186"/>
      <c r="X88" s="186"/>
      <c r="Y88" s="186"/>
      <c r="Z88" s="186"/>
      <c r="AA88" s="186"/>
      <c r="AB88" s="186"/>
      <c r="AC88" s="186"/>
      <c r="AD88" s="199"/>
    </row>
    <row r="89" spans="1:30" ht="18.75" customHeight="1" x14ac:dyDescent="0.3">
      <c r="A89" s="1" t="s">
        <v>151</v>
      </c>
      <c r="B89" s="14" t="s">
        <v>152</v>
      </c>
      <c r="C89" s="14"/>
      <c r="D89" s="14"/>
      <c r="E89" s="14"/>
      <c r="F89" s="14">
        <v>0</v>
      </c>
      <c r="G89" s="14"/>
      <c r="H89" s="14"/>
      <c r="I89" s="14"/>
      <c r="J89" s="14"/>
      <c r="K89" s="197"/>
      <c r="L89" s="323">
        <v>-862658.61</v>
      </c>
      <c r="M89" s="189"/>
      <c r="N89" s="190"/>
      <c r="O89" s="1"/>
      <c r="Q89" s="155"/>
      <c r="V89" s="186"/>
      <c r="W89" s="186"/>
      <c r="X89" s="186"/>
      <c r="Y89" s="186"/>
      <c r="Z89" s="186"/>
      <c r="AA89" s="186"/>
      <c r="AB89" s="186"/>
      <c r="AC89" s="186"/>
      <c r="AD89" s="198"/>
    </row>
    <row r="90" spans="1:30" ht="18.75" customHeight="1" x14ac:dyDescent="0.3">
      <c r="B90" s="14" t="s">
        <v>153</v>
      </c>
      <c r="C90" s="14"/>
      <c r="D90" s="14"/>
      <c r="E90" s="14"/>
      <c r="F90" s="14"/>
      <c r="G90" s="14"/>
      <c r="H90" s="14"/>
      <c r="I90" s="14"/>
      <c r="J90" s="14"/>
      <c r="K90" s="197"/>
      <c r="L90" s="337">
        <f>L87+L89</f>
        <v>378124.66815292125</v>
      </c>
      <c r="M90" s="189"/>
      <c r="N90" s="190"/>
      <c r="O90" s="1"/>
      <c r="Q90" s="155"/>
      <c r="V90" s="186">
        <v>2911</v>
      </c>
      <c r="W90" s="200"/>
      <c r="X90" s="200"/>
      <c r="Y90" s="200"/>
      <c r="Z90" s="200"/>
      <c r="AA90" s="200"/>
      <c r="AB90" s="200"/>
      <c r="AC90" s="200"/>
      <c r="AD90" s="198"/>
    </row>
    <row r="91" spans="1:30" ht="18.75" customHeight="1" x14ac:dyDescent="0.3">
      <c r="B91" s="14" t="s">
        <v>154</v>
      </c>
      <c r="C91" s="14"/>
      <c r="D91" s="14"/>
      <c r="E91" s="14"/>
      <c r="F91" s="14"/>
      <c r="G91" s="14"/>
      <c r="H91" s="14"/>
      <c r="I91" s="14"/>
      <c r="J91" s="14"/>
      <c r="K91" s="197"/>
      <c r="L91" s="344">
        <v>4</v>
      </c>
      <c r="M91" s="189"/>
      <c r="N91" s="190"/>
      <c r="O91" s="1"/>
      <c r="Q91" s="155"/>
      <c r="V91" s="186"/>
      <c r="W91" s="200"/>
      <c r="X91" s="200"/>
      <c r="Y91" s="200"/>
      <c r="Z91" s="200"/>
      <c r="AA91" s="200"/>
      <c r="AB91" s="200"/>
      <c r="AC91" s="200"/>
      <c r="AD91" s="198"/>
    </row>
    <row r="92" spans="1:30" ht="18.75" customHeight="1" thickBot="1" x14ac:dyDescent="0.35">
      <c r="B92" s="14" t="s">
        <v>155</v>
      </c>
      <c r="C92" s="14"/>
      <c r="D92" s="14"/>
      <c r="E92" s="14"/>
      <c r="F92" s="14"/>
      <c r="G92" s="14"/>
      <c r="H92" s="14"/>
      <c r="I92" s="14"/>
      <c r="J92" s="14"/>
      <c r="K92" s="197"/>
      <c r="L92" s="372">
        <f>L90/L91</f>
        <v>94531.167038230313</v>
      </c>
      <c r="M92" s="189"/>
      <c r="N92" s="190"/>
      <c r="O92" s="1"/>
      <c r="Q92" s="155"/>
      <c r="V92" s="186">
        <v>3396</v>
      </c>
      <c r="W92" s="201"/>
      <c r="X92" s="201"/>
      <c r="Y92" s="201"/>
      <c r="Z92" s="201"/>
      <c r="AA92" s="201"/>
      <c r="AB92" s="201"/>
      <c r="AC92" s="201"/>
      <c r="AD92" s="202"/>
    </row>
    <row r="93" spans="1:30" ht="18.75" customHeight="1" thickTop="1" x14ac:dyDescent="0.3">
      <c r="N93" s="202"/>
      <c r="O93" s="203"/>
      <c r="P93" s="202"/>
      <c r="Q93" s="202"/>
      <c r="V93" s="201"/>
      <c r="W93" s="201"/>
      <c r="X93" s="201"/>
      <c r="Y93" s="201"/>
      <c r="Z93" s="201"/>
      <c r="AA93" s="201"/>
      <c r="AB93" s="201"/>
      <c r="AC93" s="201"/>
      <c r="AD93" s="198"/>
    </row>
    <row r="94" spans="1:30" ht="18.75" customHeight="1" thickBot="1" x14ac:dyDescent="0.35">
      <c r="B94" s="204" t="s">
        <v>156</v>
      </c>
      <c r="C94" s="14"/>
      <c r="D94" s="14"/>
      <c r="E94" s="14"/>
      <c r="G94" s="14"/>
      <c r="H94" s="14"/>
      <c r="I94" s="14"/>
      <c r="J94" s="14"/>
      <c r="L94" s="342">
        <f>IF(M86="H",(K86*0.02)+L86,(K86*0.05)+L86)</f>
        <v>0</v>
      </c>
      <c r="M94" s="189"/>
      <c r="V94" s="205"/>
      <c r="W94" s="205"/>
      <c r="X94" s="205"/>
      <c r="Y94" s="205"/>
      <c r="Z94" s="205"/>
      <c r="AA94" s="205"/>
      <c r="AB94" s="205"/>
      <c r="AC94" s="205"/>
      <c r="AD94" s="198"/>
    </row>
    <row r="95" spans="1:30" ht="21.75" customHeight="1" thickTop="1" x14ac:dyDescent="0.3">
      <c r="B95" s="206" t="s">
        <v>157</v>
      </c>
      <c r="C95" s="206"/>
      <c r="D95" s="206"/>
      <c r="E95" s="206"/>
      <c r="F95" s="206"/>
      <c r="G95" s="206"/>
      <c r="H95" s="206"/>
      <c r="I95" s="206"/>
      <c r="J95" s="206"/>
      <c r="K95" s="206"/>
      <c r="L95" s="343"/>
      <c r="M95" s="202"/>
      <c r="V95" s="205"/>
      <c r="W95" s="205"/>
      <c r="X95" s="205"/>
      <c r="Y95" s="205"/>
      <c r="Z95" s="205"/>
      <c r="AA95" s="205"/>
      <c r="AB95" s="205"/>
      <c r="AC95" s="205"/>
      <c r="AD95" s="198"/>
    </row>
    <row r="96" spans="1:30" x14ac:dyDescent="0.3">
      <c r="B96" s="207"/>
      <c r="V96" s="205"/>
      <c r="W96" s="205"/>
      <c r="X96" s="205"/>
      <c r="Y96" s="205"/>
      <c r="Z96" s="205"/>
      <c r="AA96" s="205"/>
      <c r="AB96" s="205"/>
      <c r="AC96" s="205"/>
      <c r="AD96" s="202"/>
    </row>
    <row r="97" spans="2:30" x14ac:dyDescent="0.3">
      <c r="B97" s="207"/>
      <c r="V97" s="205"/>
      <c r="W97" s="205"/>
      <c r="X97" s="205"/>
      <c r="Y97" s="205"/>
      <c r="Z97" s="205"/>
      <c r="AA97" s="205"/>
      <c r="AB97" s="205"/>
      <c r="AC97" s="205"/>
      <c r="AD97" s="202"/>
    </row>
    <row r="98" spans="2:30" hidden="1" x14ac:dyDescent="0.3">
      <c r="B98" s="208" t="s">
        <v>158</v>
      </c>
      <c r="C98" s="209"/>
      <c r="V98" s="210"/>
      <c r="W98" s="210"/>
      <c r="X98" s="210"/>
      <c r="Y98" s="210"/>
      <c r="Z98" s="210"/>
      <c r="AA98" s="210"/>
      <c r="AB98" s="210"/>
      <c r="AC98" s="210"/>
    </row>
    <row r="99" spans="2:30" hidden="1" x14ac:dyDescent="0.3">
      <c r="B99" s="211"/>
      <c r="C99" s="209"/>
      <c r="V99" s="207"/>
      <c r="W99" s="14"/>
      <c r="X99" s="14"/>
      <c r="Y99" s="14"/>
      <c r="Z99" s="14"/>
      <c r="AA99" s="14"/>
      <c r="AB99" s="14"/>
      <c r="AC99" s="14"/>
    </row>
    <row r="100" spans="2:30" hidden="1" x14ac:dyDescent="0.3">
      <c r="B100" s="212" t="s">
        <v>159</v>
      </c>
      <c r="C100" s="208" t="s">
        <v>160</v>
      </c>
      <c r="V100" s="207"/>
    </row>
    <row r="101" spans="2:30" hidden="1" x14ac:dyDescent="0.3">
      <c r="B101" s="212" t="s">
        <v>161</v>
      </c>
      <c r="C101" s="208" t="s">
        <v>162</v>
      </c>
      <c r="V101" s="207"/>
    </row>
    <row r="102" spans="2:30" hidden="1" x14ac:dyDescent="0.3">
      <c r="B102" s="212" t="s">
        <v>163</v>
      </c>
      <c r="C102" s="208" t="s">
        <v>164</v>
      </c>
      <c r="V102" s="207"/>
      <c r="W102" s="213"/>
      <c r="X102" s="213"/>
      <c r="Y102" s="213"/>
      <c r="Z102" s="213"/>
      <c r="AA102" s="213"/>
      <c r="AB102" s="213"/>
      <c r="AC102" s="213"/>
      <c r="AD102" s="213"/>
    </row>
    <row r="103" spans="2:30" hidden="1" x14ac:dyDescent="0.3">
      <c r="B103" s="212" t="s">
        <v>165</v>
      </c>
      <c r="C103" s="208" t="s">
        <v>166</v>
      </c>
      <c r="V103" s="207"/>
    </row>
    <row r="104" spans="2:30" hidden="1" x14ac:dyDescent="0.3">
      <c r="B104" s="214"/>
      <c r="C104" s="208" t="s">
        <v>167</v>
      </c>
      <c r="V104" s="207"/>
    </row>
    <row r="105" spans="2:30" hidden="1" x14ac:dyDescent="0.3">
      <c r="B105" s="212" t="s">
        <v>168</v>
      </c>
      <c r="C105" s="208" t="s">
        <v>169</v>
      </c>
      <c r="V105" s="207"/>
    </row>
    <row r="106" spans="2:30" hidden="1" x14ac:dyDescent="0.3">
      <c r="B106" s="212" t="s">
        <v>170</v>
      </c>
      <c r="C106" s="208" t="s">
        <v>171</v>
      </c>
      <c r="V106" s="207"/>
    </row>
    <row r="107" spans="2:30" hidden="1" x14ac:dyDescent="0.3">
      <c r="B107" s="212" t="s">
        <v>272</v>
      </c>
      <c r="C107" s="208" t="s">
        <v>173</v>
      </c>
      <c r="V107" s="207"/>
    </row>
    <row r="108" spans="2:30" hidden="1" x14ac:dyDescent="0.3">
      <c r="B108" s="212" t="s">
        <v>174</v>
      </c>
      <c r="C108" s="208" t="s">
        <v>175</v>
      </c>
      <c r="V108" s="207"/>
    </row>
    <row r="109" spans="2:30" hidden="1" x14ac:dyDescent="0.3">
      <c r="B109" s="212" t="s">
        <v>176</v>
      </c>
      <c r="C109" s="208" t="s">
        <v>177</v>
      </c>
      <c r="V109" s="207"/>
    </row>
    <row r="110" spans="2:30" hidden="1" x14ac:dyDescent="0.3">
      <c r="B110" s="214"/>
      <c r="C110" s="208"/>
      <c r="V110" s="207"/>
    </row>
    <row r="111" spans="2:30" hidden="1" x14ac:dyDescent="0.3">
      <c r="B111" s="212" t="s">
        <v>178</v>
      </c>
      <c r="C111" s="208" t="s">
        <v>179</v>
      </c>
      <c r="V111" s="207"/>
    </row>
    <row r="112" spans="2:30" hidden="1" x14ac:dyDescent="0.3">
      <c r="B112" s="212" t="s">
        <v>178</v>
      </c>
      <c r="C112" s="208" t="s">
        <v>180</v>
      </c>
    </row>
    <row r="113" spans="2:3" hidden="1" x14ac:dyDescent="0.3">
      <c r="B113" s="212" t="s">
        <v>181</v>
      </c>
      <c r="C113" s="208" t="s">
        <v>182</v>
      </c>
    </row>
    <row r="114" spans="2:3" hidden="1" x14ac:dyDescent="0.3">
      <c r="B114" s="212" t="s">
        <v>183</v>
      </c>
      <c r="C114" s="208" t="s">
        <v>184</v>
      </c>
    </row>
    <row r="115" spans="2:3" hidden="1" x14ac:dyDescent="0.3">
      <c r="B115" s="212" t="s">
        <v>181</v>
      </c>
      <c r="C115" s="208" t="s">
        <v>185</v>
      </c>
    </row>
    <row r="116" spans="2:3" hidden="1" x14ac:dyDescent="0.3">
      <c r="B116" s="212" t="s">
        <v>186</v>
      </c>
      <c r="C116" s="208" t="s">
        <v>187</v>
      </c>
    </row>
    <row r="117" spans="2:3" hidden="1" x14ac:dyDescent="0.3">
      <c r="B117" s="212" t="s">
        <v>188</v>
      </c>
      <c r="C117" s="208" t="s">
        <v>189</v>
      </c>
    </row>
    <row r="118" spans="2:3" hidden="1" x14ac:dyDescent="0.3">
      <c r="B118" s="214" t="s">
        <v>190</v>
      </c>
      <c r="C118" s="208" t="s">
        <v>191</v>
      </c>
    </row>
    <row r="119" spans="2:3" hidden="1" x14ac:dyDescent="0.3">
      <c r="B119" s="214"/>
      <c r="C119" s="208"/>
    </row>
    <row r="120" spans="2:3" hidden="1" x14ac:dyDescent="0.3">
      <c r="B120" s="212" t="s">
        <v>159</v>
      </c>
      <c r="C120" s="208" t="s">
        <v>192</v>
      </c>
    </row>
    <row r="121" spans="2:3" hidden="1" x14ac:dyDescent="0.3">
      <c r="B121" s="212" t="s">
        <v>193</v>
      </c>
      <c r="C121" s="208" t="s">
        <v>194</v>
      </c>
    </row>
    <row r="122" spans="2:3" hidden="1" x14ac:dyDescent="0.3">
      <c r="B122" s="212" t="s">
        <v>195</v>
      </c>
      <c r="C122" s="208" t="s">
        <v>196</v>
      </c>
    </row>
    <row r="123" spans="2:3" hidden="1" x14ac:dyDescent="0.3">
      <c r="B123" s="212" t="s">
        <v>273</v>
      </c>
      <c r="C123" s="208" t="s">
        <v>198</v>
      </c>
    </row>
    <row r="124" spans="2:3" hidden="1" x14ac:dyDescent="0.3">
      <c r="B124" s="212" t="s">
        <v>274</v>
      </c>
      <c r="C124" s="208" t="s">
        <v>200</v>
      </c>
    </row>
    <row r="125" spans="2:3" hidden="1" x14ac:dyDescent="0.3">
      <c r="B125" s="212" t="s">
        <v>201</v>
      </c>
      <c r="C125" s="208" t="s">
        <v>202</v>
      </c>
    </row>
    <row r="126" spans="2:3" hidden="1" x14ac:dyDescent="0.3">
      <c r="B126" s="212" t="s">
        <v>201</v>
      </c>
      <c r="C126" s="208" t="s">
        <v>203</v>
      </c>
    </row>
    <row r="127" spans="2:3" hidden="1" x14ac:dyDescent="0.3">
      <c r="B127" s="212" t="s">
        <v>201</v>
      </c>
      <c r="C127" s="208" t="s">
        <v>204</v>
      </c>
    </row>
    <row r="128" spans="2:3" hidden="1" x14ac:dyDescent="0.3">
      <c r="B128" s="212" t="s">
        <v>201</v>
      </c>
      <c r="C128" s="208" t="s">
        <v>205</v>
      </c>
    </row>
    <row r="129" spans="1:5" hidden="1" x14ac:dyDescent="0.3">
      <c r="B129" s="212" t="s">
        <v>165</v>
      </c>
      <c r="C129" s="208" t="s">
        <v>206</v>
      </c>
    </row>
    <row r="130" spans="1:5" hidden="1" x14ac:dyDescent="0.3">
      <c r="B130" s="212" t="s">
        <v>207</v>
      </c>
      <c r="C130" s="208" t="s">
        <v>208</v>
      </c>
    </row>
    <row r="131" spans="1:5" hidden="1" x14ac:dyDescent="0.3">
      <c r="B131" s="212" t="s">
        <v>201</v>
      </c>
      <c r="C131" s="208" t="s">
        <v>209</v>
      </c>
    </row>
    <row r="132" spans="1:5" hidden="1" x14ac:dyDescent="0.3">
      <c r="B132" s="208"/>
      <c r="C132" s="208"/>
    </row>
    <row r="133" spans="1:5" hidden="1" x14ac:dyDescent="0.3">
      <c r="B133" s="208"/>
      <c r="C133" s="208"/>
    </row>
    <row r="134" spans="1:5" hidden="1" x14ac:dyDescent="0.3">
      <c r="B134" s="214"/>
      <c r="C134" s="214"/>
    </row>
    <row r="135" spans="1:5" hidden="1" x14ac:dyDescent="0.3">
      <c r="B135" s="214">
        <f>NvsElapsedTime</f>
        <v>1.15740767796524E-5</v>
      </c>
      <c r="C135" s="214"/>
    </row>
    <row r="136" spans="1:5" hidden="1" x14ac:dyDescent="0.3">
      <c r="B136" s="215">
        <f>NvsEndTime</f>
        <v>41808.602349537003</v>
      </c>
      <c r="C136" s="215" t="s">
        <v>210</v>
      </c>
    </row>
    <row r="137" spans="1:5" x14ac:dyDescent="0.3">
      <c r="B137" s="208"/>
      <c r="C137" s="216"/>
    </row>
    <row r="138" spans="1:5" x14ac:dyDescent="0.3">
      <c r="B138" s="208"/>
      <c r="C138" s="208"/>
    </row>
    <row r="139" spans="1:5" hidden="1" x14ac:dyDescent="0.3">
      <c r="B139" s="217" t="s">
        <v>158</v>
      </c>
      <c r="C139" s="218"/>
      <c r="D139" s="218"/>
      <c r="E139" s="219"/>
    </row>
    <row r="140" spans="1:5" hidden="1" x14ac:dyDescent="0.3">
      <c r="B140" s="220"/>
      <c r="C140" s="218"/>
      <c r="D140" s="218"/>
      <c r="E140" s="219"/>
    </row>
    <row r="141" spans="1:5" hidden="1" x14ac:dyDescent="0.3">
      <c r="A141" s="217" t="s">
        <v>211</v>
      </c>
      <c r="B141" s="221" t="s">
        <v>159</v>
      </c>
      <c r="C141" s="222" t="s">
        <v>160</v>
      </c>
      <c r="D141" s="218"/>
    </row>
    <row r="142" spans="1:5" hidden="1" x14ac:dyDescent="0.3">
      <c r="A142" s="217" t="s">
        <v>212</v>
      </c>
      <c r="B142" s="221" t="s">
        <v>161</v>
      </c>
      <c r="C142" s="222" t="s">
        <v>162</v>
      </c>
      <c r="D142" s="218"/>
    </row>
    <row r="143" spans="1:5" hidden="1" x14ac:dyDescent="0.3">
      <c r="A143" s="217" t="s">
        <v>213</v>
      </c>
      <c r="B143" s="221" t="s">
        <v>163</v>
      </c>
      <c r="C143" s="222" t="s">
        <v>164</v>
      </c>
      <c r="D143" s="218"/>
    </row>
    <row r="144" spans="1:5" hidden="1" x14ac:dyDescent="0.3">
      <c r="A144" s="217" t="s">
        <v>214</v>
      </c>
      <c r="B144" s="221" t="s">
        <v>165</v>
      </c>
      <c r="C144" s="222" t="s">
        <v>166</v>
      </c>
      <c r="D144" s="218"/>
    </row>
    <row r="145" spans="1:4" hidden="1" x14ac:dyDescent="0.3">
      <c r="A145" s="217"/>
      <c r="B145" s="217"/>
      <c r="C145" s="222" t="s">
        <v>167</v>
      </c>
      <c r="D145" s="218"/>
    </row>
    <row r="146" spans="1:4" hidden="1" x14ac:dyDescent="0.3">
      <c r="A146" s="217" t="s">
        <v>215</v>
      </c>
      <c r="B146" s="221" t="s">
        <v>168</v>
      </c>
      <c r="C146" s="222" t="s">
        <v>169</v>
      </c>
      <c r="D146" s="218"/>
    </row>
    <row r="147" spans="1:4" hidden="1" x14ac:dyDescent="0.3">
      <c r="A147" s="217" t="s">
        <v>216</v>
      </c>
      <c r="B147" s="221" t="s">
        <v>170</v>
      </c>
      <c r="C147" s="222" t="s">
        <v>217</v>
      </c>
      <c r="D147" s="218"/>
    </row>
    <row r="148" spans="1:4" hidden="1" x14ac:dyDescent="0.3">
      <c r="A148" s="217" t="s">
        <v>218</v>
      </c>
      <c r="B148" s="221" t="s">
        <v>272</v>
      </c>
      <c r="C148" s="222" t="s">
        <v>173</v>
      </c>
      <c r="D148" s="218"/>
    </row>
    <row r="149" spans="1:4" hidden="1" x14ac:dyDescent="0.3">
      <c r="A149" s="217" t="s">
        <v>219</v>
      </c>
      <c r="B149" s="221" t="s">
        <v>174</v>
      </c>
      <c r="C149" s="222" t="s">
        <v>220</v>
      </c>
      <c r="D149" s="218"/>
    </row>
    <row r="150" spans="1:4" hidden="1" x14ac:dyDescent="0.3">
      <c r="A150" s="217" t="s">
        <v>221</v>
      </c>
      <c r="B150" s="221" t="s">
        <v>176</v>
      </c>
      <c r="C150" s="222" t="s">
        <v>222</v>
      </c>
      <c r="D150" s="218"/>
    </row>
    <row r="151" spans="1:4" hidden="1" x14ac:dyDescent="0.3">
      <c r="A151" s="217"/>
      <c r="B151" s="217"/>
      <c r="C151" s="222"/>
      <c r="D151" s="218"/>
    </row>
    <row r="152" spans="1:4" hidden="1" x14ac:dyDescent="0.3">
      <c r="A152" s="217" t="s">
        <v>223</v>
      </c>
      <c r="B152" s="221" t="s">
        <v>178</v>
      </c>
      <c r="C152" s="222" t="s">
        <v>224</v>
      </c>
      <c r="D152" s="218"/>
    </row>
    <row r="153" spans="1:4" hidden="1" x14ac:dyDescent="0.3">
      <c r="A153" s="217" t="s">
        <v>225</v>
      </c>
      <c r="B153" s="221" t="s">
        <v>178</v>
      </c>
      <c r="C153" s="222" t="s">
        <v>226</v>
      </c>
      <c r="D153" s="218"/>
    </row>
    <row r="154" spans="1:4" hidden="1" x14ac:dyDescent="0.3">
      <c r="A154" s="217" t="s">
        <v>227</v>
      </c>
      <c r="B154" s="221">
        <v>6</v>
      </c>
      <c r="C154" s="222" t="s">
        <v>182</v>
      </c>
      <c r="D154" s="218"/>
    </row>
    <row r="155" spans="1:4" hidden="1" x14ac:dyDescent="0.3">
      <c r="A155" s="217" t="s">
        <v>228</v>
      </c>
      <c r="B155" s="221" t="s">
        <v>183</v>
      </c>
      <c r="C155" s="222" t="s">
        <v>229</v>
      </c>
      <c r="D155" s="218"/>
    </row>
    <row r="156" spans="1:4" hidden="1" x14ac:dyDescent="0.3">
      <c r="A156" s="217" t="s">
        <v>230</v>
      </c>
      <c r="B156" s="221" t="s">
        <v>181</v>
      </c>
      <c r="C156" s="222" t="s">
        <v>231</v>
      </c>
      <c r="D156" s="218"/>
    </row>
    <row r="157" spans="1:4" hidden="1" x14ac:dyDescent="0.3">
      <c r="A157" s="217" t="s">
        <v>232</v>
      </c>
      <c r="B157" s="221" t="s">
        <v>186</v>
      </c>
      <c r="C157" s="222" t="s">
        <v>233</v>
      </c>
      <c r="D157" s="218"/>
    </row>
    <row r="158" spans="1:4" hidden="1" x14ac:dyDescent="0.3">
      <c r="A158" s="217" t="s">
        <v>234</v>
      </c>
      <c r="B158" s="221" t="s">
        <v>188</v>
      </c>
      <c r="C158" s="222" t="s">
        <v>233</v>
      </c>
      <c r="D158" s="218"/>
    </row>
    <row r="159" spans="1:4" hidden="1" x14ac:dyDescent="0.3">
      <c r="A159" s="217" t="s">
        <v>235</v>
      </c>
      <c r="B159" s="221" t="s">
        <v>178</v>
      </c>
      <c r="C159" s="222" t="s">
        <v>191</v>
      </c>
      <c r="D159" s="218"/>
    </row>
    <row r="160" spans="1:4" hidden="1" x14ac:dyDescent="0.3">
      <c r="A160" s="217"/>
      <c r="B160" s="217"/>
      <c r="C160" s="222"/>
      <c r="D160" s="218"/>
    </row>
    <row r="161" spans="1:4" hidden="1" x14ac:dyDescent="0.3">
      <c r="A161" s="217" t="s">
        <v>236</v>
      </c>
      <c r="B161" s="221" t="s">
        <v>159</v>
      </c>
      <c r="C161" s="222" t="s">
        <v>237</v>
      </c>
      <c r="D161" s="218"/>
    </row>
    <row r="162" spans="1:4" hidden="1" x14ac:dyDescent="0.3">
      <c r="A162" s="217" t="s">
        <v>238</v>
      </c>
      <c r="B162" s="221" t="s">
        <v>193</v>
      </c>
      <c r="C162" s="222" t="s">
        <v>239</v>
      </c>
      <c r="D162" s="218"/>
    </row>
    <row r="163" spans="1:4" hidden="1" x14ac:dyDescent="0.3">
      <c r="A163" s="217" t="s">
        <v>240</v>
      </c>
      <c r="B163" s="221" t="s">
        <v>195</v>
      </c>
      <c r="C163" s="222" t="s">
        <v>241</v>
      </c>
      <c r="D163" s="218"/>
    </row>
    <row r="164" spans="1:4" hidden="1" x14ac:dyDescent="0.3">
      <c r="A164" s="217" t="s">
        <v>242</v>
      </c>
      <c r="B164" s="221" t="s">
        <v>273</v>
      </c>
      <c r="C164" s="222" t="s">
        <v>243</v>
      </c>
      <c r="D164" s="218"/>
    </row>
    <row r="165" spans="1:4" hidden="1" x14ac:dyDescent="0.3">
      <c r="A165" s="217" t="s">
        <v>244</v>
      </c>
      <c r="B165" s="221" t="s">
        <v>274</v>
      </c>
      <c r="C165" s="222" t="s">
        <v>245</v>
      </c>
      <c r="D165" s="218"/>
    </row>
    <row r="166" spans="1:4" hidden="1" x14ac:dyDescent="0.3">
      <c r="A166" s="217" t="s">
        <v>246</v>
      </c>
      <c r="B166" s="221" t="s">
        <v>201</v>
      </c>
      <c r="C166" s="222" t="s">
        <v>247</v>
      </c>
      <c r="D166" s="218"/>
    </row>
    <row r="167" spans="1:4" hidden="1" x14ac:dyDescent="0.3">
      <c r="A167" s="217" t="s">
        <v>248</v>
      </c>
      <c r="B167" s="221" t="s">
        <v>201</v>
      </c>
      <c r="C167" s="222" t="s">
        <v>249</v>
      </c>
      <c r="D167" s="218"/>
    </row>
    <row r="168" spans="1:4" hidden="1" x14ac:dyDescent="0.3">
      <c r="A168" s="217" t="s">
        <v>250</v>
      </c>
      <c r="B168" s="221" t="s">
        <v>201</v>
      </c>
      <c r="C168" s="222" t="s">
        <v>251</v>
      </c>
      <c r="D168" s="218"/>
    </row>
    <row r="169" spans="1:4" hidden="1" x14ac:dyDescent="0.3">
      <c r="A169" s="217" t="s">
        <v>252</v>
      </c>
      <c r="B169" s="221" t="s">
        <v>201</v>
      </c>
      <c r="C169" s="222" t="s">
        <v>253</v>
      </c>
      <c r="D169" s="218"/>
    </row>
    <row r="170" spans="1:4" hidden="1" x14ac:dyDescent="0.3">
      <c r="A170" s="217" t="s">
        <v>254</v>
      </c>
      <c r="B170" s="221" t="s">
        <v>165</v>
      </c>
      <c r="C170" s="222" t="s">
        <v>206</v>
      </c>
      <c r="D170" s="218"/>
    </row>
    <row r="171" spans="1:4" hidden="1" x14ac:dyDescent="0.3">
      <c r="A171" s="217" t="s">
        <v>255</v>
      </c>
      <c r="B171" s="221" t="s">
        <v>207</v>
      </c>
      <c r="C171" s="222" t="s">
        <v>208</v>
      </c>
      <c r="D171" s="218"/>
    </row>
    <row r="172" spans="1:4" hidden="1" x14ac:dyDescent="0.3">
      <c r="A172" s="217" t="s">
        <v>256</v>
      </c>
      <c r="B172" s="221" t="s">
        <v>201</v>
      </c>
      <c r="C172" s="222" t="s">
        <v>257</v>
      </c>
      <c r="D172" s="218"/>
    </row>
    <row r="173" spans="1:4" hidden="1" x14ac:dyDescent="0.3">
      <c r="B173" s="220"/>
      <c r="C173" s="223"/>
      <c r="D173" s="218"/>
    </row>
    <row r="174" spans="1:4" hidden="1" x14ac:dyDescent="0.3">
      <c r="B174" s="220"/>
      <c r="C174" s="223"/>
      <c r="D174" s="218"/>
    </row>
    <row r="175" spans="1:4" hidden="1" x14ac:dyDescent="0.3">
      <c r="B175" s="220"/>
      <c r="C175" s="223"/>
      <c r="D175" s="218"/>
    </row>
    <row r="176" spans="1:4" hidden="1" x14ac:dyDescent="0.3">
      <c r="B176" s="217" t="s">
        <v>258</v>
      </c>
      <c r="C176" s="224">
        <f>NvsElapsedTime</f>
        <v>1.15740767796524E-5</v>
      </c>
      <c r="D176" s="218"/>
    </row>
    <row r="177" spans="2:5" hidden="1" x14ac:dyDescent="0.3">
      <c r="B177" s="217" t="s">
        <v>259</v>
      </c>
      <c r="C177" s="225">
        <f>NvsEndTime</f>
        <v>41808.602349537003</v>
      </c>
      <c r="D177" s="218"/>
    </row>
    <row r="178" spans="2:5" x14ac:dyDescent="0.3">
      <c r="B178" s="226"/>
      <c r="C178" s="218"/>
      <c r="D178" s="218"/>
      <c r="E178" s="219"/>
    </row>
    <row r="179" spans="2:5" x14ac:dyDescent="0.3">
      <c r="C179" s="186"/>
      <c r="D179" s="186"/>
    </row>
    <row r="180" spans="2:5" x14ac:dyDescent="0.3">
      <c r="C180" s="186"/>
      <c r="D180" s="186"/>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5" priority="2" stopIfTrue="1" operator="lessThan">
      <formula>0</formula>
    </cfRule>
  </conditionalFormatting>
  <conditionalFormatting sqref="A141:A172">
    <cfRule type="cellIs" dxfId="7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2454</vt:i4>
      </vt:variant>
    </vt:vector>
  </HeadingPairs>
  <TitlesOfParts>
    <vt:vector size="2508" baseType="lpstr">
      <vt:lpstr>Net Payment</vt:lpstr>
      <vt:lpstr>Charter Schools</vt:lpstr>
      <vt:lpstr>Notes</vt:lpstr>
      <vt:lpstr>0054</vt:lpstr>
      <vt:lpstr>0642</vt:lpstr>
      <vt:lpstr>0664</vt:lpstr>
      <vt:lpstr>1461</vt:lpstr>
      <vt:lpstr>1571</vt:lpstr>
      <vt:lpstr>2521</vt:lpstr>
      <vt:lpstr>2531</vt:lpstr>
      <vt:lpstr>2641</vt:lpstr>
      <vt:lpstr>2791</vt:lpstr>
      <vt:lpstr>2801</vt:lpstr>
      <vt:lpstr>2911</vt:lpstr>
      <vt:lpstr>2941</vt:lpstr>
      <vt:lpstr>3083</vt:lpstr>
      <vt:lpstr>3345</vt:lpstr>
      <vt:lpstr>3347</vt:lpstr>
      <vt:lpstr>3381</vt:lpstr>
      <vt:lpstr>3382</vt:lpstr>
      <vt:lpstr>3384</vt:lpstr>
      <vt:lpstr>3385</vt:lpstr>
      <vt:lpstr>3386</vt:lpstr>
      <vt:lpstr>3391</vt:lpstr>
      <vt:lpstr>3394</vt:lpstr>
      <vt:lpstr>3395</vt:lpstr>
      <vt:lpstr>3396</vt:lpstr>
      <vt:lpstr>3398</vt:lpstr>
      <vt:lpstr>3400</vt:lpstr>
      <vt:lpstr>3401</vt:lpstr>
      <vt:lpstr>3413</vt:lpstr>
      <vt:lpstr>3421</vt:lpstr>
      <vt:lpstr>3431</vt:lpstr>
      <vt:lpstr>3441</vt:lpstr>
      <vt:lpstr>3443</vt:lpstr>
      <vt:lpstr>3924</vt:lpstr>
      <vt:lpstr>3941</vt:lpstr>
      <vt:lpstr>3961</vt:lpstr>
      <vt:lpstr>3971</vt:lpstr>
      <vt:lpstr>4000</vt:lpstr>
      <vt:lpstr>4001</vt:lpstr>
      <vt:lpstr>4002</vt:lpstr>
      <vt:lpstr>4010</vt:lpstr>
      <vt:lpstr>4012</vt:lpstr>
      <vt:lpstr>4013</vt:lpstr>
      <vt:lpstr>4020</vt:lpstr>
      <vt:lpstr>4021</vt:lpstr>
      <vt:lpstr>4037</vt:lpstr>
      <vt:lpstr>4040</vt:lpstr>
      <vt:lpstr>4041</vt:lpstr>
      <vt:lpstr>4050</vt:lpstr>
      <vt:lpstr>4051</vt:lpstr>
      <vt:lpstr>4061</vt:lpstr>
      <vt:lpstr>4072</vt:lpstr>
      <vt:lpstr>'0054'!_1.__2009_10_FEFP_State_and_Local_Funding</vt:lpstr>
      <vt:lpstr>'0642'!_1.__2009_10_FEFP_State_and_Local_Funding</vt:lpstr>
      <vt:lpstr>'0664'!_1.__2009_10_FEFP_State_and_Local_Funding</vt:lpstr>
      <vt:lpstr>'1461'!_1.__2009_10_FEFP_State_and_Local_Funding</vt:lpstr>
      <vt:lpstr>'1571'!_1.__2009_10_FEFP_State_and_Local_Funding</vt:lpstr>
      <vt:lpstr>'2521'!_1.__2009_10_FEFP_State_and_Local_Funding</vt:lpstr>
      <vt:lpstr>'2531'!_1.__2009_10_FEFP_State_and_Local_Funding</vt:lpstr>
      <vt:lpstr>'2641'!_1.__2009_10_FEFP_State_and_Local_Funding</vt:lpstr>
      <vt:lpstr>'2791'!_1.__2009_10_FEFP_State_and_Local_Funding</vt:lpstr>
      <vt:lpstr>'2801'!_1.__2009_10_FEFP_State_and_Local_Funding</vt:lpstr>
      <vt:lpstr>'2911'!_1.__2009_10_FEFP_State_and_Local_Funding</vt:lpstr>
      <vt:lpstr>'2941'!_1.__2009_10_FEFP_State_and_Local_Funding</vt:lpstr>
      <vt:lpstr>'3083'!_1.__2009_10_FEFP_State_and_Local_Funding</vt:lpstr>
      <vt:lpstr>'3345'!_1.__2009_10_FEFP_State_and_Local_Funding</vt:lpstr>
      <vt:lpstr>'3347'!_1.__2009_10_FEFP_State_and_Local_Funding</vt:lpstr>
      <vt:lpstr>'3381'!_1.__2009_10_FEFP_State_and_Local_Funding</vt:lpstr>
      <vt:lpstr>'3382'!_1.__2009_10_FEFP_State_and_Local_Funding</vt:lpstr>
      <vt:lpstr>'3384'!_1.__2009_10_FEFP_State_and_Local_Funding</vt:lpstr>
      <vt:lpstr>'3385'!_1.__2009_10_FEFP_State_and_Local_Funding</vt:lpstr>
      <vt:lpstr>'3386'!_1.__2009_10_FEFP_State_and_Local_Funding</vt:lpstr>
      <vt:lpstr>'3391'!_1.__2009_10_FEFP_State_and_Local_Funding</vt:lpstr>
      <vt:lpstr>'3394'!_1.__2009_10_FEFP_State_and_Local_Funding</vt:lpstr>
      <vt:lpstr>'3395'!_1.__2009_10_FEFP_State_and_Local_Funding</vt:lpstr>
      <vt:lpstr>'3396'!_1.__2009_10_FEFP_State_and_Local_Funding</vt:lpstr>
      <vt:lpstr>'3398'!_1.__2009_10_FEFP_State_and_Local_Funding</vt:lpstr>
      <vt:lpstr>'3400'!_1.__2009_10_FEFP_State_and_Local_Funding</vt:lpstr>
      <vt:lpstr>'3401'!_1.__2009_10_FEFP_State_and_Local_Funding</vt:lpstr>
      <vt:lpstr>'3413'!_1.__2009_10_FEFP_State_and_Local_Funding</vt:lpstr>
      <vt:lpstr>'3421'!_1.__2009_10_FEFP_State_and_Local_Funding</vt:lpstr>
      <vt:lpstr>'3431'!_1.__2009_10_FEFP_State_and_Local_Funding</vt:lpstr>
      <vt:lpstr>'3441'!_1.__2009_10_FEFP_State_and_Local_Funding</vt:lpstr>
      <vt:lpstr>'3443'!_1.__2009_10_FEFP_State_and_Local_Funding</vt:lpstr>
      <vt:lpstr>'3924'!_1.__2009_10_FEFP_State_and_Local_Funding</vt:lpstr>
      <vt:lpstr>'3941'!_1.__2009_10_FEFP_State_and_Local_Funding</vt:lpstr>
      <vt:lpstr>'3961'!_1.__2009_10_FEFP_State_and_Local_Funding</vt:lpstr>
      <vt:lpstr>'3971'!_1.__2009_10_FEFP_State_and_Local_Funding</vt:lpstr>
      <vt:lpstr>'4000'!_1.__2009_10_FEFP_State_and_Local_Funding</vt:lpstr>
      <vt:lpstr>'4001'!_1.__2009_10_FEFP_State_and_Local_Funding</vt:lpstr>
      <vt:lpstr>'4002'!_1.__2009_10_FEFP_State_and_Local_Funding</vt:lpstr>
      <vt:lpstr>'4010'!_1.__2009_10_FEFP_State_and_Local_Funding</vt:lpstr>
      <vt:lpstr>'4012'!_1.__2009_10_FEFP_State_and_Local_Funding</vt:lpstr>
      <vt:lpstr>'4013'!_1.__2009_10_FEFP_State_and_Local_Funding</vt:lpstr>
      <vt:lpstr>'4020'!_1.__2009_10_FEFP_State_and_Local_Funding</vt:lpstr>
      <vt:lpstr>'4021'!_1.__2009_10_FEFP_State_and_Local_Funding</vt:lpstr>
      <vt:lpstr>'4037'!_1.__2009_10_FEFP_State_and_Local_Funding</vt:lpstr>
      <vt:lpstr>'4041'!_1.__2009_10_FEFP_State_and_Local_Funding</vt:lpstr>
      <vt:lpstr>'4050'!_1.__2009_10_FEFP_State_and_Local_Funding</vt:lpstr>
      <vt:lpstr>'4051'!_1.__2009_10_FEFP_State_and_Local_Funding</vt:lpstr>
      <vt:lpstr>'4061'!_1.__2009_10_FEFP_State_and_Local_Funding</vt:lpstr>
      <vt:lpstr>'4072'!_1.__2009_10_FEFP_State_and_Local_Funding</vt:lpstr>
      <vt:lpstr>'0054'!_1.__2010_11_FEFP_State_and_Local_Funding</vt:lpstr>
      <vt:lpstr>'0642'!_1.__2010_11_FEFP_State_and_Local_Funding</vt:lpstr>
      <vt:lpstr>'0664'!_1.__2010_11_FEFP_State_and_Local_Funding</vt:lpstr>
      <vt:lpstr>'1461'!_1.__2010_11_FEFP_State_and_Local_Funding</vt:lpstr>
      <vt:lpstr>'1571'!_1.__2010_11_FEFP_State_and_Local_Funding</vt:lpstr>
      <vt:lpstr>'2521'!_1.__2010_11_FEFP_State_and_Local_Funding</vt:lpstr>
      <vt:lpstr>'2531'!_1.__2010_11_FEFP_State_and_Local_Funding</vt:lpstr>
      <vt:lpstr>'2641'!_1.__2010_11_FEFP_State_and_Local_Funding</vt:lpstr>
      <vt:lpstr>'2791'!_1.__2010_11_FEFP_State_and_Local_Funding</vt:lpstr>
      <vt:lpstr>'2801'!_1.__2010_11_FEFP_State_and_Local_Funding</vt:lpstr>
      <vt:lpstr>'2911'!_1.__2010_11_FEFP_State_and_Local_Funding</vt:lpstr>
      <vt:lpstr>'2941'!_1.__2010_11_FEFP_State_and_Local_Funding</vt:lpstr>
      <vt:lpstr>'3083'!_1.__2010_11_FEFP_State_and_Local_Funding</vt:lpstr>
      <vt:lpstr>'3345'!_1.__2010_11_FEFP_State_and_Local_Funding</vt:lpstr>
      <vt:lpstr>'3347'!_1.__2010_11_FEFP_State_and_Local_Funding</vt:lpstr>
      <vt:lpstr>'3381'!_1.__2010_11_FEFP_State_and_Local_Funding</vt:lpstr>
      <vt:lpstr>'3382'!_1.__2010_11_FEFP_State_and_Local_Funding</vt:lpstr>
      <vt:lpstr>'3384'!_1.__2010_11_FEFP_State_and_Local_Funding</vt:lpstr>
      <vt:lpstr>'3385'!_1.__2010_11_FEFP_State_and_Local_Funding</vt:lpstr>
      <vt:lpstr>'3386'!_1.__2010_11_FEFP_State_and_Local_Funding</vt:lpstr>
      <vt:lpstr>'3391'!_1.__2010_11_FEFP_State_and_Local_Funding</vt:lpstr>
      <vt:lpstr>'3394'!_1.__2010_11_FEFP_State_and_Local_Funding</vt:lpstr>
      <vt:lpstr>'3395'!_1.__2010_11_FEFP_State_and_Local_Funding</vt:lpstr>
      <vt:lpstr>'3396'!_1.__2010_11_FEFP_State_and_Local_Funding</vt:lpstr>
      <vt:lpstr>'3398'!_1.__2010_11_FEFP_State_and_Local_Funding</vt:lpstr>
      <vt:lpstr>'3400'!_1.__2010_11_FEFP_State_and_Local_Funding</vt:lpstr>
      <vt:lpstr>'3401'!_1.__2010_11_FEFP_State_and_Local_Funding</vt:lpstr>
      <vt:lpstr>'3413'!_1.__2010_11_FEFP_State_and_Local_Funding</vt:lpstr>
      <vt:lpstr>'3421'!_1.__2010_11_FEFP_State_and_Local_Funding</vt:lpstr>
      <vt:lpstr>'3431'!_1.__2010_11_FEFP_State_and_Local_Funding</vt:lpstr>
      <vt:lpstr>'3441'!_1.__2010_11_FEFP_State_and_Local_Funding</vt:lpstr>
      <vt:lpstr>'3443'!_1.__2010_11_FEFP_State_and_Local_Funding</vt:lpstr>
      <vt:lpstr>'3924'!_1.__2010_11_FEFP_State_and_Local_Funding</vt:lpstr>
      <vt:lpstr>'3941'!_1.__2010_11_FEFP_State_and_Local_Funding</vt:lpstr>
      <vt:lpstr>'3961'!_1.__2010_11_FEFP_State_and_Local_Funding</vt:lpstr>
      <vt:lpstr>'3971'!_1.__2010_11_FEFP_State_and_Local_Funding</vt:lpstr>
      <vt:lpstr>'4000'!_1.__2010_11_FEFP_State_and_Local_Funding</vt:lpstr>
      <vt:lpstr>'4001'!_1.__2010_11_FEFP_State_and_Local_Funding</vt:lpstr>
      <vt:lpstr>'4002'!_1.__2010_11_FEFP_State_and_Local_Funding</vt:lpstr>
      <vt:lpstr>'4010'!_1.__2010_11_FEFP_State_and_Local_Funding</vt:lpstr>
      <vt:lpstr>'4012'!_1.__2010_11_FEFP_State_and_Local_Funding</vt:lpstr>
      <vt:lpstr>'4013'!_1.__2010_11_FEFP_State_and_Local_Funding</vt:lpstr>
      <vt:lpstr>'4020'!_1.__2010_11_FEFP_State_and_Local_Funding</vt:lpstr>
      <vt:lpstr>'4021'!_1.__2010_11_FEFP_State_and_Local_Funding</vt:lpstr>
      <vt:lpstr>'4037'!_1.__2010_11_FEFP_State_and_Local_Funding</vt:lpstr>
      <vt:lpstr>'4041'!_1.__2010_11_FEFP_State_and_Local_Funding</vt:lpstr>
      <vt:lpstr>'4050'!_1.__2010_11_FEFP_State_and_Local_Funding</vt:lpstr>
      <vt:lpstr>'4051'!_1.__2010_11_FEFP_State_and_Local_Funding</vt:lpstr>
      <vt:lpstr>'4061'!_1.__2010_11_FEFP_State_and_Local_Funding</vt:lpstr>
      <vt:lpstr>'4072'!_1.__2010_11_FEFP_State_and_Local_Funding</vt:lpstr>
      <vt:lpstr>'0054'!_101_Basic_K_3</vt:lpstr>
      <vt:lpstr>'0642'!_101_Basic_K_3</vt:lpstr>
      <vt:lpstr>'0664'!_101_Basic_K_3</vt:lpstr>
      <vt:lpstr>'1461'!_101_Basic_K_3</vt:lpstr>
      <vt:lpstr>'1571'!_101_Basic_K_3</vt:lpstr>
      <vt:lpstr>'2521'!_101_Basic_K_3</vt:lpstr>
      <vt:lpstr>'2531'!_101_Basic_K_3</vt:lpstr>
      <vt:lpstr>'2641'!_101_Basic_K_3</vt:lpstr>
      <vt:lpstr>'2791'!_101_Basic_K_3</vt:lpstr>
      <vt:lpstr>'2801'!_101_Basic_K_3</vt:lpstr>
      <vt:lpstr>'2911'!_101_Basic_K_3</vt:lpstr>
      <vt:lpstr>'2941'!_101_Basic_K_3</vt:lpstr>
      <vt:lpstr>'3083'!_101_Basic_K_3</vt:lpstr>
      <vt:lpstr>'3345'!_101_Basic_K_3</vt:lpstr>
      <vt:lpstr>'3347'!_101_Basic_K_3</vt:lpstr>
      <vt:lpstr>'3381'!_101_Basic_K_3</vt:lpstr>
      <vt:lpstr>'3382'!_101_Basic_K_3</vt:lpstr>
      <vt:lpstr>'3384'!_101_Basic_K_3</vt:lpstr>
      <vt:lpstr>'3385'!_101_Basic_K_3</vt:lpstr>
      <vt:lpstr>'3386'!_101_Basic_K_3</vt:lpstr>
      <vt:lpstr>'3391'!_101_Basic_K_3</vt:lpstr>
      <vt:lpstr>'3394'!_101_Basic_K_3</vt:lpstr>
      <vt:lpstr>'3395'!_101_Basic_K_3</vt:lpstr>
      <vt:lpstr>'3396'!_101_Basic_K_3</vt:lpstr>
      <vt:lpstr>'3398'!_101_Basic_K_3</vt:lpstr>
      <vt:lpstr>'3400'!_101_Basic_K_3</vt:lpstr>
      <vt:lpstr>'3401'!_101_Basic_K_3</vt:lpstr>
      <vt:lpstr>'3413'!_101_Basic_K_3</vt:lpstr>
      <vt:lpstr>'3421'!_101_Basic_K_3</vt:lpstr>
      <vt:lpstr>'3431'!_101_Basic_K_3</vt:lpstr>
      <vt:lpstr>'3441'!_101_Basic_K_3</vt:lpstr>
      <vt:lpstr>'3443'!_101_Basic_K_3</vt:lpstr>
      <vt:lpstr>'3924'!_101_Basic_K_3</vt:lpstr>
      <vt:lpstr>'3941'!_101_Basic_K_3</vt:lpstr>
      <vt:lpstr>'3961'!_101_Basic_K_3</vt:lpstr>
      <vt:lpstr>'3971'!_101_Basic_K_3</vt:lpstr>
      <vt:lpstr>'4000'!_101_Basic_K_3</vt:lpstr>
      <vt:lpstr>'4001'!_101_Basic_K_3</vt:lpstr>
      <vt:lpstr>'4002'!_101_Basic_K_3</vt:lpstr>
      <vt:lpstr>'4010'!_101_Basic_K_3</vt:lpstr>
      <vt:lpstr>'4012'!_101_Basic_K_3</vt:lpstr>
      <vt:lpstr>'4013'!_101_Basic_K_3</vt:lpstr>
      <vt:lpstr>'4020'!_101_Basic_K_3</vt:lpstr>
      <vt:lpstr>'4021'!_101_Basic_K_3</vt:lpstr>
      <vt:lpstr>'4037'!_101_Basic_K_3</vt:lpstr>
      <vt:lpstr>'4041'!_101_Basic_K_3</vt:lpstr>
      <vt:lpstr>'4050'!_101_Basic_K_3</vt:lpstr>
      <vt:lpstr>'4051'!_101_Basic_K_3</vt:lpstr>
      <vt:lpstr>'4061'!_101_Basic_K_3</vt:lpstr>
      <vt:lpstr>'4072'!_101_Basic_K_3</vt:lpstr>
      <vt:lpstr>'0054'!_102_Basic_4_8</vt:lpstr>
      <vt:lpstr>'0642'!_102_Basic_4_8</vt:lpstr>
      <vt:lpstr>'0664'!_102_Basic_4_8</vt:lpstr>
      <vt:lpstr>'1461'!_102_Basic_4_8</vt:lpstr>
      <vt:lpstr>'1571'!_102_Basic_4_8</vt:lpstr>
      <vt:lpstr>'2521'!_102_Basic_4_8</vt:lpstr>
      <vt:lpstr>'2531'!_102_Basic_4_8</vt:lpstr>
      <vt:lpstr>'2641'!_102_Basic_4_8</vt:lpstr>
      <vt:lpstr>'2791'!_102_Basic_4_8</vt:lpstr>
      <vt:lpstr>'2801'!_102_Basic_4_8</vt:lpstr>
      <vt:lpstr>'2911'!_102_Basic_4_8</vt:lpstr>
      <vt:lpstr>'2941'!_102_Basic_4_8</vt:lpstr>
      <vt:lpstr>'3083'!_102_Basic_4_8</vt:lpstr>
      <vt:lpstr>'3345'!_102_Basic_4_8</vt:lpstr>
      <vt:lpstr>'3347'!_102_Basic_4_8</vt:lpstr>
      <vt:lpstr>'3381'!_102_Basic_4_8</vt:lpstr>
      <vt:lpstr>'3382'!_102_Basic_4_8</vt:lpstr>
      <vt:lpstr>'3384'!_102_Basic_4_8</vt:lpstr>
      <vt:lpstr>'3385'!_102_Basic_4_8</vt:lpstr>
      <vt:lpstr>'3386'!_102_Basic_4_8</vt:lpstr>
      <vt:lpstr>'3391'!_102_Basic_4_8</vt:lpstr>
      <vt:lpstr>'3394'!_102_Basic_4_8</vt:lpstr>
      <vt:lpstr>'3395'!_102_Basic_4_8</vt:lpstr>
      <vt:lpstr>'3396'!_102_Basic_4_8</vt:lpstr>
      <vt:lpstr>'3398'!_102_Basic_4_8</vt:lpstr>
      <vt:lpstr>'3400'!_102_Basic_4_8</vt:lpstr>
      <vt:lpstr>'3401'!_102_Basic_4_8</vt:lpstr>
      <vt:lpstr>'3413'!_102_Basic_4_8</vt:lpstr>
      <vt:lpstr>'3421'!_102_Basic_4_8</vt:lpstr>
      <vt:lpstr>'3431'!_102_Basic_4_8</vt:lpstr>
      <vt:lpstr>'3441'!_102_Basic_4_8</vt:lpstr>
      <vt:lpstr>'3443'!_102_Basic_4_8</vt:lpstr>
      <vt:lpstr>'3924'!_102_Basic_4_8</vt:lpstr>
      <vt:lpstr>'3941'!_102_Basic_4_8</vt:lpstr>
      <vt:lpstr>'3961'!_102_Basic_4_8</vt:lpstr>
      <vt:lpstr>'3971'!_102_Basic_4_8</vt:lpstr>
      <vt:lpstr>'4000'!_102_Basic_4_8</vt:lpstr>
      <vt:lpstr>'4001'!_102_Basic_4_8</vt:lpstr>
      <vt:lpstr>'4002'!_102_Basic_4_8</vt:lpstr>
      <vt:lpstr>'4010'!_102_Basic_4_8</vt:lpstr>
      <vt:lpstr>'4012'!_102_Basic_4_8</vt:lpstr>
      <vt:lpstr>'4013'!_102_Basic_4_8</vt:lpstr>
      <vt:lpstr>'4020'!_102_Basic_4_8</vt:lpstr>
      <vt:lpstr>'4021'!_102_Basic_4_8</vt:lpstr>
      <vt:lpstr>'4037'!_102_Basic_4_8</vt:lpstr>
      <vt:lpstr>'4041'!_102_Basic_4_8</vt:lpstr>
      <vt:lpstr>'4050'!_102_Basic_4_8</vt:lpstr>
      <vt:lpstr>'4051'!_102_Basic_4_8</vt:lpstr>
      <vt:lpstr>'4061'!_102_Basic_4_8</vt:lpstr>
      <vt:lpstr>'4072'!_102_Basic_4_8</vt:lpstr>
      <vt:lpstr>'0054'!_103_Basic_9_12</vt:lpstr>
      <vt:lpstr>'0642'!_103_Basic_9_12</vt:lpstr>
      <vt:lpstr>'0664'!_103_Basic_9_12</vt:lpstr>
      <vt:lpstr>'1461'!_103_Basic_9_12</vt:lpstr>
      <vt:lpstr>'1571'!_103_Basic_9_12</vt:lpstr>
      <vt:lpstr>'2521'!_103_Basic_9_12</vt:lpstr>
      <vt:lpstr>'2531'!_103_Basic_9_12</vt:lpstr>
      <vt:lpstr>'2641'!_103_Basic_9_12</vt:lpstr>
      <vt:lpstr>'2791'!_103_Basic_9_12</vt:lpstr>
      <vt:lpstr>'2801'!_103_Basic_9_12</vt:lpstr>
      <vt:lpstr>'2911'!_103_Basic_9_12</vt:lpstr>
      <vt:lpstr>'2941'!_103_Basic_9_12</vt:lpstr>
      <vt:lpstr>'3083'!_103_Basic_9_12</vt:lpstr>
      <vt:lpstr>'3345'!_103_Basic_9_12</vt:lpstr>
      <vt:lpstr>'3347'!_103_Basic_9_12</vt:lpstr>
      <vt:lpstr>'3381'!_103_Basic_9_12</vt:lpstr>
      <vt:lpstr>'3382'!_103_Basic_9_12</vt:lpstr>
      <vt:lpstr>'3384'!_103_Basic_9_12</vt:lpstr>
      <vt:lpstr>'3385'!_103_Basic_9_12</vt:lpstr>
      <vt:lpstr>'3386'!_103_Basic_9_12</vt:lpstr>
      <vt:lpstr>'3391'!_103_Basic_9_12</vt:lpstr>
      <vt:lpstr>'3394'!_103_Basic_9_12</vt:lpstr>
      <vt:lpstr>'3395'!_103_Basic_9_12</vt:lpstr>
      <vt:lpstr>'3396'!_103_Basic_9_12</vt:lpstr>
      <vt:lpstr>'3398'!_103_Basic_9_12</vt:lpstr>
      <vt:lpstr>'3400'!_103_Basic_9_12</vt:lpstr>
      <vt:lpstr>'3401'!_103_Basic_9_12</vt:lpstr>
      <vt:lpstr>'3413'!_103_Basic_9_12</vt:lpstr>
      <vt:lpstr>'3421'!_103_Basic_9_12</vt:lpstr>
      <vt:lpstr>'3431'!_103_Basic_9_12</vt:lpstr>
      <vt:lpstr>'3441'!_103_Basic_9_12</vt:lpstr>
      <vt:lpstr>'3443'!_103_Basic_9_12</vt:lpstr>
      <vt:lpstr>'3924'!_103_Basic_9_12</vt:lpstr>
      <vt:lpstr>'3941'!_103_Basic_9_12</vt:lpstr>
      <vt:lpstr>'3961'!_103_Basic_9_12</vt:lpstr>
      <vt:lpstr>'3971'!_103_Basic_9_12</vt:lpstr>
      <vt:lpstr>'4000'!_103_Basic_9_12</vt:lpstr>
      <vt:lpstr>'4001'!_103_Basic_9_12</vt:lpstr>
      <vt:lpstr>'4002'!_103_Basic_9_12</vt:lpstr>
      <vt:lpstr>'4010'!_103_Basic_9_12</vt:lpstr>
      <vt:lpstr>'4012'!_103_Basic_9_12</vt:lpstr>
      <vt:lpstr>'4013'!_103_Basic_9_12</vt:lpstr>
      <vt:lpstr>'4020'!_103_Basic_9_12</vt:lpstr>
      <vt:lpstr>'4021'!_103_Basic_9_12</vt:lpstr>
      <vt:lpstr>'4037'!_103_Basic_9_12</vt:lpstr>
      <vt:lpstr>'4041'!_103_Basic_9_12</vt:lpstr>
      <vt:lpstr>'4050'!_103_Basic_9_12</vt:lpstr>
      <vt:lpstr>'4051'!_103_Basic_9_12</vt:lpstr>
      <vt:lpstr>'4061'!_103_Basic_9_12</vt:lpstr>
      <vt:lpstr>'4072'!_103_Basic_9_12</vt:lpstr>
      <vt:lpstr>'0054'!_111_Basic_K_3_with_ESE_Services</vt:lpstr>
      <vt:lpstr>'0642'!_111_Basic_K_3_with_ESE_Services</vt:lpstr>
      <vt:lpstr>'0664'!_111_Basic_K_3_with_ESE_Services</vt:lpstr>
      <vt:lpstr>'1461'!_111_Basic_K_3_with_ESE_Services</vt:lpstr>
      <vt:lpstr>'1571'!_111_Basic_K_3_with_ESE_Services</vt:lpstr>
      <vt:lpstr>'2521'!_111_Basic_K_3_with_ESE_Services</vt:lpstr>
      <vt:lpstr>'2531'!_111_Basic_K_3_with_ESE_Services</vt:lpstr>
      <vt:lpstr>'2641'!_111_Basic_K_3_with_ESE_Services</vt:lpstr>
      <vt:lpstr>'2791'!_111_Basic_K_3_with_ESE_Services</vt:lpstr>
      <vt:lpstr>'2801'!_111_Basic_K_3_with_ESE_Services</vt:lpstr>
      <vt:lpstr>'2911'!_111_Basic_K_3_with_ESE_Services</vt:lpstr>
      <vt:lpstr>'2941'!_111_Basic_K_3_with_ESE_Services</vt:lpstr>
      <vt:lpstr>'3083'!_111_Basic_K_3_with_ESE_Services</vt:lpstr>
      <vt:lpstr>'3345'!_111_Basic_K_3_with_ESE_Services</vt:lpstr>
      <vt:lpstr>'3347'!_111_Basic_K_3_with_ESE_Services</vt:lpstr>
      <vt:lpstr>'3381'!_111_Basic_K_3_with_ESE_Services</vt:lpstr>
      <vt:lpstr>'3382'!_111_Basic_K_3_with_ESE_Services</vt:lpstr>
      <vt:lpstr>'3384'!_111_Basic_K_3_with_ESE_Services</vt:lpstr>
      <vt:lpstr>'3385'!_111_Basic_K_3_with_ESE_Services</vt:lpstr>
      <vt:lpstr>'3386'!_111_Basic_K_3_with_ESE_Services</vt:lpstr>
      <vt:lpstr>'3391'!_111_Basic_K_3_with_ESE_Services</vt:lpstr>
      <vt:lpstr>'3394'!_111_Basic_K_3_with_ESE_Services</vt:lpstr>
      <vt:lpstr>'3395'!_111_Basic_K_3_with_ESE_Services</vt:lpstr>
      <vt:lpstr>'3396'!_111_Basic_K_3_with_ESE_Services</vt:lpstr>
      <vt:lpstr>'3398'!_111_Basic_K_3_with_ESE_Services</vt:lpstr>
      <vt:lpstr>'3400'!_111_Basic_K_3_with_ESE_Services</vt:lpstr>
      <vt:lpstr>'3401'!_111_Basic_K_3_with_ESE_Services</vt:lpstr>
      <vt:lpstr>'3413'!_111_Basic_K_3_with_ESE_Services</vt:lpstr>
      <vt:lpstr>'3421'!_111_Basic_K_3_with_ESE_Services</vt:lpstr>
      <vt:lpstr>'3431'!_111_Basic_K_3_with_ESE_Services</vt:lpstr>
      <vt:lpstr>'3441'!_111_Basic_K_3_with_ESE_Services</vt:lpstr>
      <vt:lpstr>'3443'!_111_Basic_K_3_with_ESE_Services</vt:lpstr>
      <vt:lpstr>'3924'!_111_Basic_K_3_with_ESE_Services</vt:lpstr>
      <vt:lpstr>'3941'!_111_Basic_K_3_with_ESE_Services</vt:lpstr>
      <vt:lpstr>'3961'!_111_Basic_K_3_with_ESE_Services</vt:lpstr>
      <vt:lpstr>'3971'!_111_Basic_K_3_with_ESE_Services</vt:lpstr>
      <vt:lpstr>'4000'!_111_Basic_K_3_with_ESE_Services</vt:lpstr>
      <vt:lpstr>'4001'!_111_Basic_K_3_with_ESE_Services</vt:lpstr>
      <vt:lpstr>'4002'!_111_Basic_K_3_with_ESE_Services</vt:lpstr>
      <vt:lpstr>'4010'!_111_Basic_K_3_with_ESE_Services</vt:lpstr>
      <vt:lpstr>'4012'!_111_Basic_K_3_with_ESE_Services</vt:lpstr>
      <vt:lpstr>'4013'!_111_Basic_K_3_with_ESE_Services</vt:lpstr>
      <vt:lpstr>'4020'!_111_Basic_K_3_with_ESE_Services</vt:lpstr>
      <vt:lpstr>'4021'!_111_Basic_K_3_with_ESE_Services</vt:lpstr>
      <vt:lpstr>'4037'!_111_Basic_K_3_with_ESE_Services</vt:lpstr>
      <vt:lpstr>'4041'!_111_Basic_K_3_with_ESE_Services</vt:lpstr>
      <vt:lpstr>'4050'!_111_Basic_K_3_with_ESE_Services</vt:lpstr>
      <vt:lpstr>'4051'!_111_Basic_K_3_with_ESE_Services</vt:lpstr>
      <vt:lpstr>'4061'!_111_Basic_K_3_with_ESE_Services</vt:lpstr>
      <vt:lpstr>'4072'!_111_Basic_K_3_with_ESE_Services</vt:lpstr>
      <vt:lpstr>'0054'!_112_Basic_4_8_with_ESE_Services</vt:lpstr>
      <vt:lpstr>'0642'!_112_Basic_4_8_with_ESE_Services</vt:lpstr>
      <vt:lpstr>'0664'!_112_Basic_4_8_with_ESE_Services</vt:lpstr>
      <vt:lpstr>'1461'!_112_Basic_4_8_with_ESE_Services</vt:lpstr>
      <vt:lpstr>'1571'!_112_Basic_4_8_with_ESE_Services</vt:lpstr>
      <vt:lpstr>'2521'!_112_Basic_4_8_with_ESE_Services</vt:lpstr>
      <vt:lpstr>'2531'!_112_Basic_4_8_with_ESE_Services</vt:lpstr>
      <vt:lpstr>'2641'!_112_Basic_4_8_with_ESE_Services</vt:lpstr>
      <vt:lpstr>'2791'!_112_Basic_4_8_with_ESE_Services</vt:lpstr>
      <vt:lpstr>'2801'!_112_Basic_4_8_with_ESE_Services</vt:lpstr>
      <vt:lpstr>'2911'!_112_Basic_4_8_with_ESE_Services</vt:lpstr>
      <vt:lpstr>'2941'!_112_Basic_4_8_with_ESE_Services</vt:lpstr>
      <vt:lpstr>'3083'!_112_Basic_4_8_with_ESE_Services</vt:lpstr>
      <vt:lpstr>'3345'!_112_Basic_4_8_with_ESE_Services</vt:lpstr>
      <vt:lpstr>'3347'!_112_Basic_4_8_with_ESE_Services</vt:lpstr>
      <vt:lpstr>'3381'!_112_Basic_4_8_with_ESE_Services</vt:lpstr>
      <vt:lpstr>'3382'!_112_Basic_4_8_with_ESE_Services</vt:lpstr>
      <vt:lpstr>'3384'!_112_Basic_4_8_with_ESE_Services</vt:lpstr>
      <vt:lpstr>'3385'!_112_Basic_4_8_with_ESE_Services</vt:lpstr>
      <vt:lpstr>'3386'!_112_Basic_4_8_with_ESE_Services</vt:lpstr>
      <vt:lpstr>'3391'!_112_Basic_4_8_with_ESE_Services</vt:lpstr>
      <vt:lpstr>'3394'!_112_Basic_4_8_with_ESE_Services</vt:lpstr>
      <vt:lpstr>'3395'!_112_Basic_4_8_with_ESE_Services</vt:lpstr>
      <vt:lpstr>'3396'!_112_Basic_4_8_with_ESE_Services</vt:lpstr>
      <vt:lpstr>'3398'!_112_Basic_4_8_with_ESE_Services</vt:lpstr>
      <vt:lpstr>'3400'!_112_Basic_4_8_with_ESE_Services</vt:lpstr>
      <vt:lpstr>'3401'!_112_Basic_4_8_with_ESE_Services</vt:lpstr>
      <vt:lpstr>'3413'!_112_Basic_4_8_with_ESE_Services</vt:lpstr>
      <vt:lpstr>'3421'!_112_Basic_4_8_with_ESE_Services</vt:lpstr>
      <vt:lpstr>'3431'!_112_Basic_4_8_with_ESE_Services</vt:lpstr>
      <vt:lpstr>'3441'!_112_Basic_4_8_with_ESE_Services</vt:lpstr>
      <vt:lpstr>'3443'!_112_Basic_4_8_with_ESE_Services</vt:lpstr>
      <vt:lpstr>'3924'!_112_Basic_4_8_with_ESE_Services</vt:lpstr>
      <vt:lpstr>'3941'!_112_Basic_4_8_with_ESE_Services</vt:lpstr>
      <vt:lpstr>'3961'!_112_Basic_4_8_with_ESE_Services</vt:lpstr>
      <vt:lpstr>'3971'!_112_Basic_4_8_with_ESE_Services</vt:lpstr>
      <vt:lpstr>'4000'!_112_Basic_4_8_with_ESE_Services</vt:lpstr>
      <vt:lpstr>'4001'!_112_Basic_4_8_with_ESE_Services</vt:lpstr>
      <vt:lpstr>'4002'!_112_Basic_4_8_with_ESE_Services</vt:lpstr>
      <vt:lpstr>'4010'!_112_Basic_4_8_with_ESE_Services</vt:lpstr>
      <vt:lpstr>'4012'!_112_Basic_4_8_with_ESE_Services</vt:lpstr>
      <vt:lpstr>'4013'!_112_Basic_4_8_with_ESE_Services</vt:lpstr>
      <vt:lpstr>'4020'!_112_Basic_4_8_with_ESE_Services</vt:lpstr>
      <vt:lpstr>'4021'!_112_Basic_4_8_with_ESE_Services</vt:lpstr>
      <vt:lpstr>'4037'!_112_Basic_4_8_with_ESE_Services</vt:lpstr>
      <vt:lpstr>'4041'!_112_Basic_4_8_with_ESE_Services</vt:lpstr>
      <vt:lpstr>'4050'!_112_Basic_4_8_with_ESE_Services</vt:lpstr>
      <vt:lpstr>'4051'!_112_Basic_4_8_with_ESE_Services</vt:lpstr>
      <vt:lpstr>'4061'!_112_Basic_4_8_with_ESE_Services</vt:lpstr>
      <vt:lpstr>'4072'!_112_Basic_4_8_with_ESE_Services</vt:lpstr>
      <vt:lpstr>'0054'!_113_Basic_9_12_with_ESE_Services</vt:lpstr>
      <vt:lpstr>'0642'!_113_Basic_9_12_with_ESE_Services</vt:lpstr>
      <vt:lpstr>'0664'!_113_Basic_9_12_with_ESE_Services</vt:lpstr>
      <vt:lpstr>'1461'!_113_Basic_9_12_with_ESE_Services</vt:lpstr>
      <vt:lpstr>'1571'!_113_Basic_9_12_with_ESE_Services</vt:lpstr>
      <vt:lpstr>'2521'!_113_Basic_9_12_with_ESE_Services</vt:lpstr>
      <vt:lpstr>'2531'!_113_Basic_9_12_with_ESE_Services</vt:lpstr>
      <vt:lpstr>'2641'!_113_Basic_9_12_with_ESE_Services</vt:lpstr>
      <vt:lpstr>'2791'!_113_Basic_9_12_with_ESE_Services</vt:lpstr>
      <vt:lpstr>'2801'!_113_Basic_9_12_with_ESE_Services</vt:lpstr>
      <vt:lpstr>'2911'!_113_Basic_9_12_with_ESE_Services</vt:lpstr>
      <vt:lpstr>'2941'!_113_Basic_9_12_with_ESE_Services</vt:lpstr>
      <vt:lpstr>'3083'!_113_Basic_9_12_with_ESE_Services</vt:lpstr>
      <vt:lpstr>'3345'!_113_Basic_9_12_with_ESE_Services</vt:lpstr>
      <vt:lpstr>'3347'!_113_Basic_9_12_with_ESE_Services</vt:lpstr>
      <vt:lpstr>'3381'!_113_Basic_9_12_with_ESE_Services</vt:lpstr>
      <vt:lpstr>'3382'!_113_Basic_9_12_with_ESE_Services</vt:lpstr>
      <vt:lpstr>'3384'!_113_Basic_9_12_with_ESE_Services</vt:lpstr>
      <vt:lpstr>'3385'!_113_Basic_9_12_with_ESE_Services</vt:lpstr>
      <vt:lpstr>'3386'!_113_Basic_9_12_with_ESE_Services</vt:lpstr>
      <vt:lpstr>'3391'!_113_Basic_9_12_with_ESE_Services</vt:lpstr>
      <vt:lpstr>'3394'!_113_Basic_9_12_with_ESE_Services</vt:lpstr>
      <vt:lpstr>'3395'!_113_Basic_9_12_with_ESE_Services</vt:lpstr>
      <vt:lpstr>'3396'!_113_Basic_9_12_with_ESE_Services</vt:lpstr>
      <vt:lpstr>'3398'!_113_Basic_9_12_with_ESE_Services</vt:lpstr>
      <vt:lpstr>'3400'!_113_Basic_9_12_with_ESE_Services</vt:lpstr>
      <vt:lpstr>'3401'!_113_Basic_9_12_with_ESE_Services</vt:lpstr>
      <vt:lpstr>'3413'!_113_Basic_9_12_with_ESE_Services</vt:lpstr>
      <vt:lpstr>'3421'!_113_Basic_9_12_with_ESE_Services</vt:lpstr>
      <vt:lpstr>'3431'!_113_Basic_9_12_with_ESE_Services</vt:lpstr>
      <vt:lpstr>'3441'!_113_Basic_9_12_with_ESE_Services</vt:lpstr>
      <vt:lpstr>'3443'!_113_Basic_9_12_with_ESE_Services</vt:lpstr>
      <vt:lpstr>'3924'!_113_Basic_9_12_with_ESE_Services</vt:lpstr>
      <vt:lpstr>'3941'!_113_Basic_9_12_with_ESE_Services</vt:lpstr>
      <vt:lpstr>'3961'!_113_Basic_9_12_with_ESE_Services</vt:lpstr>
      <vt:lpstr>'3971'!_113_Basic_9_12_with_ESE_Services</vt:lpstr>
      <vt:lpstr>'4000'!_113_Basic_9_12_with_ESE_Services</vt:lpstr>
      <vt:lpstr>'4001'!_113_Basic_9_12_with_ESE_Services</vt:lpstr>
      <vt:lpstr>'4002'!_113_Basic_9_12_with_ESE_Services</vt:lpstr>
      <vt:lpstr>'4010'!_113_Basic_9_12_with_ESE_Services</vt:lpstr>
      <vt:lpstr>'4012'!_113_Basic_9_12_with_ESE_Services</vt:lpstr>
      <vt:lpstr>'4013'!_113_Basic_9_12_with_ESE_Services</vt:lpstr>
      <vt:lpstr>'4020'!_113_Basic_9_12_with_ESE_Services</vt:lpstr>
      <vt:lpstr>'4021'!_113_Basic_9_12_with_ESE_Services</vt:lpstr>
      <vt:lpstr>'4037'!_113_Basic_9_12_with_ESE_Services</vt:lpstr>
      <vt:lpstr>'4041'!_113_Basic_9_12_with_ESE_Services</vt:lpstr>
      <vt:lpstr>'4050'!_113_Basic_9_12_with_ESE_Services</vt:lpstr>
      <vt:lpstr>'4051'!_113_Basic_9_12_with_ESE_Services</vt:lpstr>
      <vt:lpstr>'4061'!_113_Basic_9_12_with_ESE_Services</vt:lpstr>
      <vt:lpstr>'4072'!_113_Basic_9_12_with_ESE_Services</vt:lpstr>
      <vt:lpstr>'0054'!_130_ESOL__Grade_Level_4_8</vt:lpstr>
      <vt:lpstr>'0642'!_130_ESOL__Grade_Level_4_8</vt:lpstr>
      <vt:lpstr>'0664'!_130_ESOL__Grade_Level_4_8</vt:lpstr>
      <vt:lpstr>'1461'!_130_ESOL__Grade_Level_4_8</vt:lpstr>
      <vt:lpstr>'1571'!_130_ESOL__Grade_Level_4_8</vt:lpstr>
      <vt:lpstr>'2521'!_130_ESOL__Grade_Level_4_8</vt:lpstr>
      <vt:lpstr>'2531'!_130_ESOL__Grade_Level_4_8</vt:lpstr>
      <vt:lpstr>'2641'!_130_ESOL__Grade_Level_4_8</vt:lpstr>
      <vt:lpstr>'2791'!_130_ESOL__Grade_Level_4_8</vt:lpstr>
      <vt:lpstr>'2801'!_130_ESOL__Grade_Level_4_8</vt:lpstr>
      <vt:lpstr>'2911'!_130_ESOL__Grade_Level_4_8</vt:lpstr>
      <vt:lpstr>'2941'!_130_ESOL__Grade_Level_4_8</vt:lpstr>
      <vt:lpstr>'3083'!_130_ESOL__Grade_Level_4_8</vt:lpstr>
      <vt:lpstr>'3345'!_130_ESOL__Grade_Level_4_8</vt:lpstr>
      <vt:lpstr>'3347'!_130_ESOL__Grade_Level_4_8</vt:lpstr>
      <vt:lpstr>'3381'!_130_ESOL__Grade_Level_4_8</vt:lpstr>
      <vt:lpstr>'3382'!_130_ESOL__Grade_Level_4_8</vt:lpstr>
      <vt:lpstr>'3384'!_130_ESOL__Grade_Level_4_8</vt:lpstr>
      <vt:lpstr>'3385'!_130_ESOL__Grade_Level_4_8</vt:lpstr>
      <vt:lpstr>'3386'!_130_ESOL__Grade_Level_4_8</vt:lpstr>
      <vt:lpstr>'3391'!_130_ESOL__Grade_Level_4_8</vt:lpstr>
      <vt:lpstr>'3394'!_130_ESOL__Grade_Level_4_8</vt:lpstr>
      <vt:lpstr>'3395'!_130_ESOL__Grade_Level_4_8</vt:lpstr>
      <vt:lpstr>'3396'!_130_ESOL__Grade_Level_4_8</vt:lpstr>
      <vt:lpstr>'3398'!_130_ESOL__Grade_Level_4_8</vt:lpstr>
      <vt:lpstr>'3400'!_130_ESOL__Grade_Level_4_8</vt:lpstr>
      <vt:lpstr>'3401'!_130_ESOL__Grade_Level_4_8</vt:lpstr>
      <vt:lpstr>'3413'!_130_ESOL__Grade_Level_4_8</vt:lpstr>
      <vt:lpstr>'3421'!_130_ESOL__Grade_Level_4_8</vt:lpstr>
      <vt:lpstr>'3431'!_130_ESOL__Grade_Level_4_8</vt:lpstr>
      <vt:lpstr>'3441'!_130_ESOL__Grade_Level_4_8</vt:lpstr>
      <vt:lpstr>'3443'!_130_ESOL__Grade_Level_4_8</vt:lpstr>
      <vt:lpstr>'3924'!_130_ESOL__Grade_Level_4_8</vt:lpstr>
      <vt:lpstr>'3941'!_130_ESOL__Grade_Level_4_8</vt:lpstr>
      <vt:lpstr>'3961'!_130_ESOL__Grade_Level_4_8</vt:lpstr>
      <vt:lpstr>'3971'!_130_ESOL__Grade_Level_4_8</vt:lpstr>
      <vt:lpstr>'4000'!_130_ESOL__Grade_Level_4_8</vt:lpstr>
      <vt:lpstr>'4001'!_130_ESOL__Grade_Level_4_8</vt:lpstr>
      <vt:lpstr>'4002'!_130_ESOL__Grade_Level_4_8</vt:lpstr>
      <vt:lpstr>'4010'!_130_ESOL__Grade_Level_4_8</vt:lpstr>
      <vt:lpstr>'4012'!_130_ESOL__Grade_Level_4_8</vt:lpstr>
      <vt:lpstr>'4013'!_130_ESOL__Grade_Level_4_8</vt:lpstr>
      <vt:lpstr>'4020'!_130_ESOL__Grade_Level_4_8</vt:lpstr>
      <vt:lpstr>'4021'!_130_ESOL__Grade_Level_4_8</vt:lpstr>
      <vt:lpstr>'4037'!_130_ESOL__Grade_Level_4_8</vt:lpstr>
      <vt:lpstr>'4041'!_130_ESOL__Grade_Level_4_8</vt:lpstr>
      <vt:lpstr>'4050'!_130_ESOL__Grade_Level_4_8</vt:lpstr>
      <vt:lpstr>'4051'!_130_ESOL__Grade_Level_4_8</vt:lpstr>
      <vt:lpstr>'4061'!_130_ESOL__Grade_Level_4_8</vt:lpstr>
      <vt:lpstr>'4072'!_130_ESOL__Grade_Level_4_8</vt:lpstr>
      <vt:lpstr>'0054'!_130_ESOL__Grade_Level_9_12</vt:lpstr>
      <vt:lpstr>'0642'!_130_ESOL__Grade_Level_9_12</vt:lpstr>
      <vt:lpstr>'0664'!_130_ESOL__Grade_Level_9_12</vt:lpstr>
      <vt:lpstr>'1461'!_130_ESOL__Grade_Level_9_12</vt:lpstr>
      <vt:lpstr>'1571'!_130_ESOL__Grade_Level_9_12</vt:lpstr>
      <vt:lpstr>'2521'!_130_ESOL__Grade_Level_9_12</vt:lpstr>
      <vt:lpstr>'2531'!_130_ESOL__Grade_Level_9_12</vt:lpstr>
      <vt:lpstr>'2641'!_130_ESOL__Grade_Level_9_12</vt:lpstr>
      <vt:lpstr>'2791'!_130_ESOL__Grade_Level_9_12</vt:lpstr>
      <vt:lpstr>'2801'!_130_ESOL__Grade_Level_9_12</vt:lpstr>
      <vt:lpstr>'2911'!_130_ESOL__Grade_Level_9_12</vt:lpstr>
      <vt:lpstr>'2941'!_130_ESOL__Grade_Level_9_12</vt:lpstr>
      <vt:lpstr>'3083'!_130_ESOL__Grade_Level_9_12</vt:lpstr>
      <vt:lpstr>'3345'!_130_ESOL__Grade_Level_9_12</vt:lpstr>
      <vt:lpstr>'3347'!_130_ESOL__Grade_Level_9_12</vt:lpstr>
      <vt:lpstr>'3381'!_130_ESOL__Grade_Level_9_12</vt:lpstr>
      <vt:lpstr>'3382'!_130_ESOL__Grade_Level_9_12</vt:lpstr>
      <vt:lpstr>'3384'!_130_ESOL__Grade_Level_9_12</vt:lpstr>
      <vt:lpstr>'3385'!_130_ESOL__Grade_Level_9_12</vt:lpstr>
      <vt:lpstr>'3386'!_130_ESOL__Grade_Level_9_12</vt:lpstr>
      <vt:lpstr>'3391'!_130_ESOL__Grade_Level_9_12</vt:lpstr>
      <vt:lpstr>'3394'!_130_ESOL__Grade_Level_9_12</vt:lpstr>
      <vt:lpstr>'3395'!_130_ESOL__Grade_Level_9_12</vt:lpstr>
      <vt:lpstr>'3396'!_130_ESOL__Grade_Level_9_12</vt:lpstr>
      <vt:lpstr>'3398'!_130_ESOL__Grade_Level_9_12</vt:lpstr>
      <vt:lpstr>'3400'!_130_ESOL__Grade_Level_9_12</vt:lpstr>
      <vt:lpstr>'3401'!_130_ESOL__Grade_Level_9_12</vt:lpstr>
      <vt:lpstr>'3413'!_130_ESOL__Grade_Level_9_12</vt:lpstr>
      <vt:lpstr>'3421'!_130_ESOL__Grade_Level_9_12</vt:lpstr>
      <vt:lpstr>'3431'!_130_ESOL__Grade_Level_9_12</vt:lpstr>
      <vt:lpstr>'3441'!_130_ESOL__Grade_Level_9_12</vt:lpstr>
      <vt:lpstr>'3443'!_130_ESOL__Grade_Level_9_12</vt:lpstr>
      <vt:lpstr>'3924'!_130_ESOL__Grade_Level_9_12</vt:lpstr>
      <vt:lpstr>'3941'!_130_ESOL__Grade_Level_9_12</vt:lpstr>
      <vt:lpstr>'3961'!_130_ESOL__Grade_Level_9_12</vt:lpstr>
      <vt:lpstr>'3971'!_130_ESOL__Grade_Level_9_12</vt:lpstr>
      <vt:lpstr>'4000'!_130_ESOL__Grade_Level_9_12</vt:lpstr>
      <vt:lpstr>'4001'!_130_ESOL__Grade_Level_9_12</vt:lpstr>
      <vt:lpstr>'4002'!_130_ESOL__Grade_Level_9_12</vt:lpstr>
      <vt:lpstr>'4010'!_130_ESOL__Grade_Level_9_12</vt:lpstr>
      <vt:lpstr>'4012'!_130_ESOL__Grade_Level_9_12</vt:lpstr>
      <vt:lpstr>'4013'!_130_ESOL__Grade_Level_9_12</vt:lpstr>
      <vt:lpstr>'4020'!_130_ESOL__Grade_Level_9_12</vt:lpstr>
      <vt:lpstr>'4021'!_130_ESOL__Grade_Level_9_12</vt:lpstr>
      <vt:lpstr>'4037'!_130_ESOL__Grade_Level_9_12</vt:lpstr>
      <vt:lpstr>'4041'!_130_ESOL__Grade_Level_9_12</vt:lpstr>
      <vt:lpstr>'4050'!_130_ESOL__Grade_Level_9_12</vt:lpstr>
      <vt:lpstr>'4051'!_130_ESOL__Grade_Level_9_12</vt:lpstr>
      <vt:lpstr>'4061'!_130_ESOL__Grade_Level_9_12</vt:lpstr>
      <vt:lpstr>'4072'!_130_ESOL__Grade_Level_9_12</vt:lpstr>
      <vt:lpstr>'0054'!_130_ESOL__Grade_Level_PK_3</vt:lpstr>
      <vt:lpstr>'0642'!_130_ESOL__Grade_Level_PK_3</vt:lpstr>
      <vt:lpstr>'0664'!_130_ESOL__Grade_Level_PK_3</vt:lpstr>
      <vt:lpstr>'1461'!_130_ESOL__Grade_Level_PK_3</vt:lpstr>
      <vt:lpstr>'1571'!_130_ESOL__Grade_Level_PK_3</vt:lpstr>
      <vt:lpstr>'2521'!_130_ESOL__Grade_Level_PK_3</vt:lpstr>
      <vt:lpstr>'2531'!_130_ESOL__Grade_Level_PK_3</vt:lpstr>
      <vt:lpstr>'2641'!_130_ESOL__Grade_Level_PK_3</vt:lpstr>
      <vt:lpstr>'2791'!_130_ESOL__Grade_Level_PK_3</vt:lpstr>
      <vt:lpstr>'2801'!_130_ESOL__Grade_Level_PK_3</vt:lpstr>
      <vt:lpstr>'2911'!_130_ESOL__Grade_Level_PK_3</vt:lpstr>
      <vt:lpstr>'2941'!_130_ESOL__Grade_Level_PK_3</vt:lpstr>
      <vt:lpstr>'3083'!_130_ESOL__Grade_Level_PK_3</vt:lpstr>
      <vt:lpstr>'3345'!_130_ESOL__Grade_Level_PK_3</vt:lpstr>
      <vt:lpstr>'3347'!_130_ESOL__Grade_Level_PK_3</vt:lpstr>
      <vt:lpstr>'3381'!_130_ESOL__Grade_Level_PK_3</vt:lpstr>
      <vt:lpstr>'3382'!_130_ESOL__Grade_Level_PK_3</vt:lpstr>
      <vt:lpstr>'3384'!_130_ESOL__Grade_Level_PK_3</vt:lpstr>
      <vt:lpstr>'3385'!_130_ESOL__Grade_Level_PK_3</vt:lpstr>
      <vt:lpstr>'3386'!_130_ESOL__Grade_Level_PK_3</vt:lpstr>
      <vt:lpstr>'3391'!_130_ESOL__Grade_Level_PK_3</vt:lpstr>
      <vt:lpstr>'3394'!_130_ESOL__Grade_Level_PK_3</vt:lpstr>
      <vt:lpstr>'3395'!_130_ESOL__Grade_Level_PK_3</vt:lpstr>
      <vt:lpstr>'3396'!_130_ESOL__Grade_Level_PK_3</vt:lpstr>
      <vt:lpstr>'3398'!_130_ESOL__Grade_Level_PK_3</vt:lpstr>
      <vt:lpstr>'3400'!_130_ESOL__Grade_Level_PK_3</vt:lpstr>
      <vt:lpstr>'3401'!_130_ESOL__Grade_Level_PK_3</vt:lpstr>
      <vt:lpstr>'3413'!_130_ESOL__Grade_Level_PK_3</vt:lpstr>
      <vt:lpstr>'3421'!_130_ESOL__Grade_Level_PK_3</vt:lpstr>
      <vt:lpstr>'3431'!_130_ESOL__Grade_Level_PK_3</vt:lpstr>
      <vt:lpstr>'3441'!_130_ESOL__Grade_Level_PK_3</vt:lpstr>
      <vt:lpstr>'3443'!_130_ESOL__Grade_Level_PK_3</vt:lpstr>
      <vt:lpstr>'3924'!_130_ESOL__Grade_Level_PK_3</vt:lpstr>
      <vt:lpstr>'3941'!_130_ESOL__Grade_Level_PK_3</vt:lpstr>
      <vt:lpstr>'3961'!_130_ESOL__Grade_Level_PK_3</vt:lpstr>
      <vt:lpstr>'3971'!_130_ESOL__Grade_Level_PK_3</vt:lpstr>
      <vt:lpstr>'4000'!_130_ESOL__Grade_Level_PK_3</vt:lpstr>
      <vt:lpstr>'4001'!_130_ESOL__Grade_Level_PK_3</vt:lpstr>
      <vt:lpstr>'4002'!_130_ESOL__Grade_Level_PK_3</vt:lpstr>
      <vt:lpstr>'4010'!_130_ESOL__Grade_Level_PK_3</vt:lpstr>
      <vt:lpstr>'4012'!_130_ESOL__Grade_Level_PK_3</vt:lpstr>
      <vt:lpstr>'4013'!_130_ESOL__Grade_Level_PK_3</vt:lpstr>
      <vt:lpstr>'4020'!_130_ESOL__Grade_Level_PK_3</vt:lpstr>
      <vt:lpstr>'4021'!_130_ESOL__Grade_Level_PK_3</vt:lpstr>
      <vt:lpstr>'4037'!_130_ESOL__Grade_Level_PK_3</vt:lpstr>
      <vt:lpstr>'4041'!_130_ESOL__Grade_Level_PK_3</vt:lpstr>
      <vt:lpstr>'4050'!_130_ESOL__Grade_Level_PK_3</vt:lpstr>
      <vt:lpstr>'4051'!_130_ESOL__Grade_Level_PK_3</vt:lpstr>
      <vt:lpstr>'4061'!_130_ESOL__Grade_Level_PK_3</vt:lpstr>
      <vt:lpstr>'4072'!_130_ESOL__Grade_Level_PK_3</vt:lpstr>
      <vt:lpstr>'0054'!_2.__ESE_Guaranteed_Allocation</vt:lpstr>
      <vt:lpstr>'0642'!_2.__ESE_Guaranteed_Allocation</vt:lpstr>
      <vt:lpstr>'0664'!_2.__ESE_Guaranteed_Allocation</vt:lpstr>
      <vt:lpstr>'1461'!_2.__ESE_Guaranteed_Allocation</vt:lpstr>
      <vt:lpstr>'1571'!_2.__ESE_Guaranteed_Allocation</vt:lpstr>
      <vt:lpstr>'2521'!_2.__ESE_Guaranteed_Allocation</vt:lpstr>
      <vt:lpstr>'2531'!_2.__ESE_Guaranteed_Allocation</vt:lpstr>
      <vt:lpstr>'2641'!_2.__ESE_Guaranteed_Allocation</vt:lpstr>
      <vt:lpstr>'2791'!_2.__ESE_Guaranteed_Allocation</vt:lpstr>
      <vt:lpstr>'2801'!_2.__ESE_Guaranteed_Allocation</vt:lpstr>
      <vt:lpstr>'2911'!_2.__ESE_Guaranteed_Allocation</vt:lpstr>
      <vt:lpstr>'2941'!_2.__ESE_Guaranteed_Allocation</vt:lpstr>
      <vt:lpstr>'3083'!_2.__ESE_Guaranteed_Allocation</vt:lpstr>
      <vt:lpstr>'3345'!_2.__ESE_Guaranteed_Allocation</vt:lpstr>
      <vt:lpstr>'3347'!_2.__ESE_Guaranteed_Allocation</vt:lpstr>
      <vt:lpstr>'3381'!_2.__ESE_Guaranteed_Allocation</vt:lpstr>
      <vt:lpstr>'3382'!_2.__ESE_Guaranteed_Allocation</vt:lpstr>
      <vt:lpstr>'3384'!_2.__ESE_Guaranteed_Allocation</vt:lpstr>
      <vt:lpstr>'3385'!_2.__ESE_Guaranteed_Allocation</vt:lpstr>
      <vt:lpstr>'3386'!_2.__ESE_Guaranteed_Allocation</vt:lpstr>
      <vt:lpstr>'3391'!_2.__ESE_Guaranteed_Allocation</vt:lpstr>
      <vt:lpstr>'3394'!_2.__ESE_Guaranteed_Allocation</vt:lpstr>
      <vt:lpstr>'3395'!_2.__ESE_Guaranteed_Allocation</vt:lpstr>
      <vt:lpstr>'3396'!_2.__ESE_Guaranteed_Allocation</vt:lpstr>
      <vt:lpstr>'3398'!_2.__ESE_Guaranteed_Allocation</vt:lpstr>
      <vt:lpstr>'3400'!_2.__ESE_Guaranteed_Allocation</vt:lpstr>
      <vt:lpstr>'3401'!_2.__ESE_Guaranteed_Allocation</vt:lpstr>
      <vt:lpstr>'3413'!_2.__ESE_Guaranteed_Allocation</vt:lpstr>
      <vt:lpstr>'3421'!_2.__ESE_Guaranteed_Allocation</vt:lpstr>
      <vt:lpstr>'3431'!_2.__ESE_Guaranteed_Allocation</vt:lpstr>
      <vt:lpstr>'3441'!_2.__ESE_Guaranteed_Allocation</vt:lpstr>
      <vt:lpstr>'3443'!_2.__ESE_Guaranteed_Allocation</vt:lpstr>
      <vt:lpstr>'3924'!_2.__ESE_Guaranteed_Allocation</vt:lpstr>
      <vt:lpstr>'3941'!_2.__ESE_Guaranteed_Allocation</vt:lpstr>
      <vt:lpstr>'3961'!_2.__ESE_Guaranteed_Allocation</vt:lpstr>
      <vt:lpstr>'3971'!_2.__ESE_Guaranteed_Allocation</vt:lpstr>
      <vt:lpstr>'4000'!_2.__ESE_Guaranteed_Allocation</vt:lpstr>
      <vt:lpstr>'4001'!_2.__ESE_Guaranteed_Allocation</vt:lpstr>
      <vt:lpstr>'4002'!_2.__ESE_Guaranteed_Allocation</vt:lpstr>
      <vt:lpstr>'4010'!_2.__ESE_Guaranteed_Allocation</vt:lpstr>
      <vt:lpstr>'4012'!_2.__ESE_Guaranteed_Allocation</vt:lpstr>
      <vt:lpstr>'4013'!_2.__ESE_Guaranteed_Allocation</vt:lpstr>
      <vt:lpstr>'4020'!_2.__ESE_Guaranteed_Allocation</vt:lpstr>
      <vt:lpstr>'4021'!_2.__ESE_Guaranteed_Allocation</vt:lpstr>
      <vt:lpstr>'4037'!_2.__ESE_Guaranteed_Allocation</vt:lpstr>
      <vt:lpstr>'4041'!_2.__ESE_Guaranteed_Allocation</vt:lpstr>
      <vt:lpstr>'4050'!_2.__ESE_Guaranteed_Allocation</vt:lpstr>
      <vt:lpstr>'4051'!_2.__ESE_Guaranteed_Allocation</vt:lpstr>
      <vt:lpstr>'4061'!_2.__ESE_Guaranteed_Allocation</vt:lpstr>
      <vt:lpstr>'4072'!_2.__ESE_Guaranteed_Allocation</vt:lpstr>
      <vt:lpstr>'0054'!_2010_11_Base_Funding_WFTE_x_BSA_x_DCD</vt:lpstr>
      <vt:lpstr>'0642'!_2010_11_Base_Funding_WFTE_x_BSA_x_DCD</vt:lpstr>
      <vt:lpstr>'0664'!_2010_11_Base_Funding_WFTE_x_BSA_x_DCD</vt:lpstr>
      <vt:lpstr>'1461'!_2010_11_Base_Funding_WFTE_x_BSA_x_DCD</vt:lpstr>
      <vt:lpstr>'1571'!_2010_11_Base_Funding_WFTE_x_BSA_x_DCD</vt:lpstr>
      <vt:lpstr>'2521'!_2010_11_Base_Funding_WFTE_x_BSA_x_DCD</vt:lpstr>
      <vt:lpstr>'2531'!_2010_11_Base_Funding_WFTE_x_BSA_x_DCD</vt:lpstr>
      <vt:lpstr>'2641'!_2010_11_Base_Funding_WFTE_x_BSA_x_DCD</vt:lpstr>
      <vt:lpstr>'2791'!_2010_11_Base_Funding_WFTE_x_BSA_x_DCD</vt:lpstr>
      <vt:lpstr>'2801'!_2010_11_Base_Funding_WFTE_x_BSA_x_DCD</vt:lpstr>
      <vt:lpstr>'2911'!_2010_11_Base_Funding_WFTE_x_BSA_x_DCD</vt:lpstr>
      <vt:lpstr>'2941'!_2010_11_Base_Funding_WFTE_x_BSA_x_DCD</vt:lpstr>
      <vt:lpstr>'3083'!_2010_11_Base_Funding_WFTE_x_BSA_x_DCD</vt:lpstr>
      <vt:lpstr>'3345'!_2010_11_Base_Funding_WFTE_x_BSA_x_DCD</vt:lpstr>
      <vt:lpstr>'3347'!_2010_11_Base_Funding_WFTE_x_BSA_x_DCD</vt:lpstr>
      <vt:lpstr>'3381'!_2010_11_Base_Funding_WFTE_x_BSA_x_DCD</vt:lpstr>
      <vt:lpstr>'3382'!_2010_11_Base_Funding_WFTE_x_BSA_x_DCD</vt:lpstr>
      <vt:lpstr>'3384'!_2010_11_Base_Funding_WFTE_x_BSA_x_DCD</vt:lpstr>
      <vt:lpstr>'3385'!_2010_11_Base_Funding_WFTE_x_BSA_x_DCD</vt:lpstr>
      <vt:lpstr>'3386'!_2010_11_Base_Funding_WFTE_x_BSA_x_DCD</vt:lpstr>
      <vt:lpstr>'3391'!_2010_11_Base_Funding_WFTE_x_BSA_x_DCD</vt:lpstr>
      <vt:lpstr>'3394'!_2010_11_Base_Funding_WFTE_x_BSA_x_DCD</vt:lpstr>
      <vt:lpstr>'3395'!_2010_11_Base_Funding_WFTE_x_BSA_x_DCD</vt:lpstr>
      <vt:lpstr>'3396'!_2010_11_Base_Funding_WFTE_x_BSA_x_DCD</vt:lpstr>
      <vt:lpstr>'3398'!_2010_11_Base_Funding_WFTE_x_BSA_x_DCD</vt:lpstr>
      <vt:lpstr>'3400'!_2010_11_Base_Funding_WFTE_x_BSA_x_DCD</vt:lpstr>
      <vt:lpstr>'3401'!_2010_11_Base_Funding_WFTE_x_BSA_x_DCD</vt:lpstr>
      <vt:lpstr>'3413'!_2010_11_Base_Funding_WFTE_x_BSA_x_DCD</vt:lpstr>
      <vt:lpstr>'3421'!_2010_11_Base_Funding_WFTE_x_BSA_x_DCD</vt:lpstr>
      <vt:lpstr>'3431'!_2010_11_Base_Funding_WFTE_x_BSA_x_DCD</vt:lpstr>
      <vt:lpstr>'3441'!_2010_11_Base_Funding_WFTE_x_BSA_x_DCD</vt:lpstr>
      <vt:lpstr>'3443'!_2010_11_Base_Funding_WFTE_x_BSA_x_DCD</vt:lpstr>
      <vt:lpstr>'3924'!_2010_11_Base_Funding_WFTE_x_BSA_x_DCD</vt:lpstr>
      <vt:lpstr>'3941'!_2010_11_Base_Funding_WFTE_x_BSA_x_DCD</vt:lpstr>
      <vt:lpstr>'3961'!_2010_11_Base_Funding_WFTE_x_BSA_x_DCD</vt:lpstr>
      <vt:lpstr>'3971'!_2010_11_Base_Funding_WFTE_x_BSA_x_DCD</vt:lpstr>
      <vt:lpstr>'4000'!_2010_11_Base_Funding_WFTE_x_BSA_x_DCD</vt:lpstr>
      <vt:lpstr>'4001'!_2010_11_Base_Funding_WFTE_x_BSA_x_DCD</vt:lpstr>
      <vt:lpstr>'4002'!_2010_11_Base_Funding_WFTE_x_BSA_x_DCD</vt:lpstr>
      <vt:lpstr>'4010'!_2010_11_Base_Funding_WFTE_x_BSA_x_DCD</vt:lpstr>
      <vt:lpstr>'4012'!_2010_11_Base_Funding_WFTE_x_BSA_x_DCD</vt:lpstr>
      <vt:lpstr>'4013'!_2010_11_Base_Funding_WFTE_x_BSA_x_DCD</vt:lpstr>
      <vt:lpstr>'4020'!_2010_11_Base_Funding_WFTE_x_BSA_x_DCD</vt:lpstr>
      <vt:lpstr>'4021'!_2010_11_Base_Funding_WFTE_x_BSA_x_DCD</vt:lpstr>
      <vt:lpstr>'4037'!_2010_11_Base_Funding_WFTE_x_BSA_x_DCD</vt:lpstr>
      <vt:lpstr>'4041'!_2010_11_Base_Funding_WFTE_x_BSA_x_DCD</vt:lpstr>
      <vt:lpstr>'4050'!_2010_11_Base_Funding_WFTE_x_BSA_x_DCD</vt:lpstr>
      <vt:lpstr>'4051'!_2010_11_Base_Funding_WFTE_x_BSA_x_DCD</vt:lpstr>
      <vt:lpstr>'4061'!_2010_11_Base_Funding_WFTE_x_BSA_x_DCD</vt:lpstr>
      <vt:lpstr>'4072'!_2010_11_Base_Funding_WFTE_x_BSA_x_DCD</vt:lpstr>
      <vt:lpstr>'0054'!_254_ESE_Level_4__Grade_Level_4_8</vt:lpstr>
      <vt:lpstr>'0642'!_254_ESE_Level_4__Grade_Level_4_8</vt:lpstr>
      <vt:lpstr>'0664'!_254_ESE_Level_4__Grade_Level_4_8</vt:lpstr>
      <vt:lpstr>'1461'!_254_ESE_Level_4__Grade_Level_4_8</vt:lpstr>
      <vt:lpstr>'1571'!_254_ESE_Level_4__Grade_Level_4_8</vt:lpstr>
      <vt:lpstr>'2521'!_254_ESE_Level_4__Grade_Level_4_8</vt:lpstr>
      <vt:lpstr>'2531'!_254_ESE_Level_4__Grade_Level_4_8</vt:lpstr>
      <vt:lpstr>'2641'!_254_ESE_Level_4__Grade_Level_4_8</vt:lpstr>
      <vt:lpstr>'2791'!_254_ESE_Level_4__Grade_Level_4_8</vt:lpstr>
      <vt:lpstr>'2801'!_254_ESE_Level_4__Grade_Level_4_8</vt:lpstr>
      <vt:lpstr>'2911'!_254_ESE_Level_4__Grade_Level_4_8</vt:lpstr>
      <vt:lpstr>'2941'!_254_ESE_Level_4__Grade_Level_4_8</vt:lpstr>
      <vt:lpstr>'3083'!_254_ESE_Level_4__Grade_Level_4_8</vt:lpstr>
      <vt:lpstr>'3345'!_254_ESE_Level_4__Grade_Level_4_8</vt:lpstr>
      <vt:lpstr>'3347'!_254_ESE_Level_4__Grade_Level_4_8</vt:lpstr>
      <vt:lpstr>'3381'!_254_ESE_Level_4__Grade_Level_4_8</vt:lpstr>
      <vt:lpstr>'3382'!_254_ESE_Level_4__Grade_Level_4_8</vt:lpstr>
      <vt:lpstr>'3384'!_254_ESE_Level_4__Grade_Level_4_8</vt:lpstr>
      <vt:lpstr>'3385'!_254_ESE_Level_4__Grade_Level_4_8</vt:lpstr>
      <vt:lpstr>'3386'!_254_ESE_Level_4__Grade_Level_4_8</vt:lpstr>
      <vt:lpstr>'3391'!_254_ESE_Level_4__Grade_Level_4_8</vt:lpstr>
      <vt:lpstr>'3394'!_254_ESE_Level_4__Grade_Level_4_8</vt:lpstr>
      <vt:lpstr>'3395'!_254_ESE_Level_4__Grade_Level_4_8</vt:lpstr>
      <vt:lpstr>'3396'!_254_ESE_Level_4__Grade_Level_4_8</vt:lpstr>
      <vt:lpstr>'3398'!_254_ESE_Level_4__Grade_Level_4_8</vt:lpstr>
      <vt:lpstr>'3400'!_254_ESE_Level_4__Grade_Level_4_8</vt:lpstr>
      <vt:lpstr>'3401'!_254_ESE_Level_4__Grade_Level_4_8</vt:lpstr>
      <vt:lpstr>'3413'!_254_ESE_Level_4__Grade_Level_4_8</vt:lpstr>
      <vt:lpstr>'3421'!_254_ESE_Level_4__Grade_Level_4_8</vt:lpstr>
      <vt:lpstr>'3431'!_254_ESE_Level_4__Grade_Level_4_8</vt:lpstr>
      <vt:lpstr>'3441'!_254_ESE_Level_4__Grade_Level_4_8</vt:lpstr>
      <vt:lpstr>'3443'!_254_ESE_Level_4__Grade_Level_4_8</vt:lpstr>
      <vt:lpstr>'3924'!_254_ESE_Level_4__Grade_Level_4_8</vt:lpstr>
      <vt:lpstr>'3941'!_254_ESE_Level_4__Grade_Level_4_8</vt:lpstr>
      <vt:lpstr>'3961'!_254_ESE_Level_4__Grade_Level_4_8</vt:lpstr>
      <vt:lpstr>'3971'!_254_ESE_Level_4__Grade_Level_4_8</vt:lpstr>
      <vt:lpstr>'4000'!_254_ESE_Level_4__Grade_Level_4_8</vt:lpstr>
      <vt:lpstr>'4001'!_254_ESE_Level_4__Grade_Level_4_8</vt:lpstr>
      <vt:lpstr>'4002'!_254_ESE_Level_4__Grade_Level_4_8</vt:lpstr>
      <vt:lpstr>'4010'!_254_ESE_Level_4__Grade_Level_4_8</vt:lpstr>
      <vt:lpstr>'4012'!_254_ESE_Level_4__Grade_Level_4_8</vt:lpstr>
      <vt:lpstr>'4013'!_254_ESE_Level_4__Grade_Level_4_8</vt:lpstr>
      <vt:lpstr>'4020'!_254_ESE_Level_4__Grade_Level_4_8</vt:lpstr>
      <vt:lpstr>'4021'!_254_ESE_Level_4__Grade_Level_4_8</vt:lpstr>
      <vt:lpstr>'4037'!_254_ESE_Level_4__Grade_Level_4_8</vt:lpstr>
      <vt:lpstr>'4041'!_254_ESE_Level_4__Grade_Level_4_8</vt:lpstr>
      <vt:lpstr>'4050'!_254_ESE_Level_4__Grade_Level_4_8</vt:lpstr>
      <vt:lpstr>'4051'!_254_ESE_Level_4__Grade_Level_4_8</vt:lpstr>
      <vt:lpstr>'4061'!_254_ESE_Level_4__Grade_Level_4_8</vt:lpstr>
      <vt:lpstr>'4072'!_254_ESE_Level_4__Grade_Level_4_8</vt:lpstr>
      <vt:lpstr>'0054'!_254_ESE_Level_4__Grade_Level_9_12</vt:lpstr>
      <vt:lpstr>'0642'!_254_ESE_Level_4__Grade_Level_9_12</vt:lpstr>
      <vt:lpstr>'0664'!_254_ESE_Level_4__Grade_Level_9_12</vt:lpstr>
      <vt:lpstr>'1461'!_254_ESE_Level_4__Grade_Level_9_12</vt:lpstr>
      <vt:lpstr>'1571'!_254_ESE_Level_4__Grade_Level_9_12</vt:lpstr>
      <vt:lpstr>'2521'!_254_ESE_Level_4__Grade_Level_9_12</vt:lpstr>
      <vt:lpstr>'2531'!_254_ESE_Level_4__Grade_Level_9_12</vt:lpstr>
      <vt:lpstr>'2641'!_254_ESE_Level_4__Grade_Level_9_12</vt:lpstr>
      <vt:lpstr>'2791'!_254_ESE_Level_4__Grade_Level_9_12</vt:lpstr>
      <vt:lpstr>'2801'!_254_ESE_Level_4__Grade_Level_9_12</vt:lpstr>
      <vt:lpstr>'2911'!_254_ESE_Level_4__Grade_Level_9_12</vt:lpstr>
      <vt:lpstr>'2941'!_254_ESE_Level_4__Grade_Level_9_12</vt:lpstr>
      <vt:lpstr>'3083'!_254_ESE_Level_4__Grade_Level_9_12</vt:lpstr>
      <vt:lpstr>'3345'!_254_ESE_Level_4__Grade_Level_9_12</vt:lpstr>
      <vt:lpstr>'3347'!_254_ESE_Level_4__Grade_Level_9_12</vt:lpstr>
      <vt:lpstr>'3381'!_254_ESE_Level_4__Grade_Level_9_12</vt:lpstr>
      <vt:lpstr>'3382'!_254_ESE_Level_4__Grade_Level_9_12</vt:lpstr>
      <vt:lpstr>'3384'!_254_ESE_Level_4__Grade_Level_9_12</vt:lpstr>
      <vt:lpstr>'3385'!_254_ESE_Level_4__Grade_Level_9_12</vt:lpstr>
      <vt:lpstr>'3386'!_254_ESE_Level_4__Grade_Level_9_12</vt:lpstr>
      <vt:lpstr>'3391'!_254_ESE_Level_4__Grade_Level_9_12</vt:lpstr>
      <vt:lpstr>'3394'!_254_ESE_Level_4__Grade_Level_9_12</vt:lpstr>
      <vt:lpstr>'3395'!_254_ESE_Level_4__Grade_Level_9_12</vt:lpstr>
      <vt:lpstr>'3396'!_254_ESE_Level_4__Grade_Level_9_12</vt:lpstr>
      <vt:lpstr>'3398'!_254_ESE_Level_4__Grade_Level_9_12</vt:lpstr>
      <vt:lpstr>'3400'!_254_ESE_Level_4__Grade_Level_9_12</vt:lpstr>
      <vt:lpstr>'3401'!_254_ESE_Level_4__Grade_Level_9_12</vt:lpstr>
      <vt:lpstr>'3413'!_254_ESE_Level_4__Grade_Level_9_12</vt:lpstr>
      <vt:lpstr>'3421'!_254_ESE_Level_4__Grade_Level_9_12</vt:lpstr>
      <vt:lpstr>'3431'!_254_ESE_Level_4__Grade_Level_9_12</vt:lpstr>
      <vt:lpstr>'3441'!_254_ESE_Level_4__Grade_Level_9_12</vt:lpstr>
      <vt:lpstr>'3443'!_254_ESE_Level_4__Grade_Level_9_12</vt:lpstr>
      <vt:lpstr>'3924'!_254_ESE_Level_4__Grade_Level_9_12</vt:lpstr>
      <vt:lpstr>'3941'!_254_ESE_Level_4__Grade_Level_9_12</vt:lpstr>
      <vt:lpstr>'3961'!_254_ESE_Level_4__Grade_Level_9_12</vt:lpstr>
      <vt:lpstr>'3971'!_254_ESE_Level_4__Grade_Level_9_12</vt:lpstr>
      <vt:lpstr>'4000'!_254_ESE_Level_4__Grade_Level_9_12</vt:lpstr>
      <vt:lpstr>'4001'!_254_ESE_Level_4__Grade_Level_9_12</vt:lpstr>
      <vt:lpstr>'4002'!_254_ESE_Level_4__Grade_Level_9_12</vt:lpstr>
      <vt:lpstr>'4010'!_254_ESE_Level_4__Grade_Level_9_12</vt:lpstr>
      <vt:lpstr>'4012'!_254_ESE_Level_4__Grade_Level_9_12</vt:lpstr>
      <vt:lpstr>'4013'!_254_ESE_Level_4__Grade_Level_9_12</vt:lpstr>
      <vt:lpstr>'4020'!_254_ESE_Level_4__Grade_Level_9_12</vt:lpstr>
      <vt:lpstr>'4021'!_254_ESE_Level_4__Grade_Level_9_12</vt:lpstr>
      <vt:lpstr>'4037'!_254_ESE_Level_4__Grade_Level_9_12</vt:lpstr>
      <vt:lpstr>'4041'!_254_ESE_Level_4__Grade_Level_9_12</vt:lpstr>
      <vt:lpstr>'4050'!_254_ESE_Level_4__Grade_Level_9_12</vt:lpstr>
      <vt:lpstr>'4051'!_254_ESE_Level_4__Grade_Level_9_12</vt:lpstr>
      <vt:lpstr>'4061'!_254_ESE_Level_4__Grade_Level_9_12</vt:lpstr>
      <vt:lpstr>'4072'!_254_ESE_Level_4__Grade_Level_9_12</vt:lpstr>
      <vt:lpstr>'0054'!_254_ESE_Level_4__Grade_Level_PK_3</vt:lpstr>
      <vt:lpstr>'0642'!_254_ESE_Level_4__Grade_Level_PK_3</vt:lpstr>
      <vt:lpstr>'0664'!_254_ESE_Level_4__Grade_Level_PK_3</vt:lpstr>
      <vt:lpstr>'1461'!_254_ESE_Level_4__Grade_Level_PK_3</vt:lpstr>
      <vt:lpstr>'1571'!_254_ESE_Level_4__Grade_Level_PK_3</vt:lpstr>
      <vt:lpstr>'2521'!_254_ESE_Level_4__Grade_Level_PK_3</vt:lpstr>
      <vt:lpstr>'2531'!_254_ESE_Level_4__Grade_Level_PK_3</vt:lpstr>
      <vt:lpstr>'2641'!_254_ESE_Level_4__Grade_Level_PK_3</vt:lpstr>
      <vt:lpstr>'2791'!_254_ESE_Level_4__Grade_Level_PK_3</vt:lpstr>
      <vt:lpstr>'2801'!_254_ESE_Level_4__Grade_Level_PK_3</vt:lpstr>
      <vt:lpstr>'2911'!_254_ESE_Level_4__Grade_Level_PK_3</vt:lpstr>
      <vt:lpstr>'2941'!_254_ESE_Level_4__Grade_Level_PK_3</vt:lpstr>
      <vt:lpstr>'3083'!_254_ESE_Level_4__Grade_Level_PK_3</vt:lpstr>
      <vt:lpstr>'3345'!_254_ESE_Level_4__Grade_Level_PK_3</vt:lpstr>
      <vt:lpstr>'3347'!_254_ESE_Level_4__Grade_Level_PK_3</vt:lpstr>
      <vt:lpstr>'3381'!_254_ESE_Level_4__Grade_Level_PK_3</vt:lpstr>
      <vt:lpstr>'3382'!_254_ESE_Level_4__Grade_Level_PK_3</vt:lpstr>
      <vt:lpstr>'3384'!_254_ESE_Level_4__Grade_Level_PK_3</vt:lpstr>
      <vt:lpstr>'3385'!_254_ESE_Level_4__Grade_Level_PK_3</vt:lpstr>
      <vt:lpstr>'3386'!_254_ESE_Level_4__Grade_Level_PK_3</vt:lpstr>
      <vt:lpstr>'3391'!_254_ESE_Level_4__Grade_Level_PK_3</vt:lpstr>
      <vt:lpstr>'3394'!_254_ESE_Level_4__Grade_Level_PK_3</vt:lpstr>
      <vt:lpstr>'3395'!_254_ESE_Level_4__Grade_Level_PK_3</vt:lpstr>
      <vt:lpstr>'3396'!_254_ESE_Level_4__Grade_Level_PK_3</vt:lpstr>
      <vt:lpstr>'3398'!_254_ESE_Level_4__Grade_Level_PK_3</vt:lpstr>
      <vt:lpstr>'3400'!_254_ESE_Level_4__Grade_Level_PK_3</vt:lpstr>
      <vt:lpstr>'3401'!_254_ESE_Level_4__Grade_Level_PK_3</vt:lpstr>
      <vt:lpstr>'3413'!_254_ESE_Level_4__Grade_Level_PK_3</vt:lpstr>
      <vt:lpstr>'3421'!_254_ESE_Level_4__Grade_Level_PK_3</vt:lpstr>
      <vt:lpstr>'3431'!_254_ESE_Level_4__Grade_Level_PK_3</vt:lpstr>
      <vt:lpstr>'3441'!_254_ESE_Level_4__Grade_Level_PK_3</vt:lpstr>
      <vt:lpstr>'3443'!_254_ESE_Level_4__Grade_Level_PK_3</vt:lpstr>
      <vt:lpstr>'3924'!_254_ESE_Level_4__Grade_Level_PK_3</vt:lpstr>
      <vt:lpstr>'3941'!_254_ESE_Level_4__Grade_Level_PK_3</vt:lpstr>
      <vt:lpstr>'3961'!_254_ESE_Level_4__Grade_Level_PK_3</vt:lpstr>
      <vt:lpstr>'3971'!_254_ESE_Level_4__Grade_Level_PK_3</vt:lpstr>
      <vt:lpstr>'4000'!_254_ESE_Level_4__Grade_Level_PK_3</vt:lpstr>
      <vt:lpstr>'4001'!_254_ESE_Level_4__Grade_Level_PK_3</vt:lpstr>
      <vt:lpstr>'4002'!_254_ESE_Level_4__Grade_Level_PK_3</vt:lpstr>
      <vt:lpstr>'4010'!_254_ESE_Level_4__Grade_Level_PK_3</vt:lpstr>
      <vt:lpstr>'4012'!_254_ESE_Level_4__Grade_Level_PK_3</vt:lpstr>
      <vt:lpstr>'4013'!_254_ESE_Level_4__Grade_Level_PK_3</vt:lpstr>
      <vt:lpstr>'4020'!_254_ESE_Level_4__Grade_Level_PK_3</vt:lpstr>
      <vt:lpstr>'4021'!_254_ESE_Level_4__Grade_Level_PK_3</vt:lpstr>
      <vt:lpstr>'4037'!_254_ESE_Level_4__Grade_Level_PK_3</vt:lpstr>
      <vt:lpstr>'4041'!_254_ESE_Level_4__Grade_Level_PK_3</vt:lpstr>
      <vt:lpstr>'4050'!_254_ESE_Level_4__Grade_Level_PK_3</vt:lpstr>
      <vt:lpstr>'4051'!_254_ESE_Level_4__Grade_Level_PK_3</vt:lpstr>
      <vt:lpstr>'4061'!_254_ESE_Level_4__Grade_Level_PK_3</vt:lpstr>
      <vt:lpstr>'4072'!_254_ESE_Level_4__Grade_Level_PK_3</vt:lpstr>
      <vt:lpstr>'0054'!_255_ESE_Level_5__Grade_Level_4_8</vt:lpstr>
      <vt:lpstr>'0642'!_255_ESE_Level_5__Grade_Level_4_8</vt:lpstr>
      <vt:lpstr>'0664'!_255_ESE_Level_5__Grade_Level_4_8</vt:lpstr>
      <vt:lpstr>'1461'!_255_ESE_Level_5__Grade_Level_4_8</vt:lpstr>
      <vt:lpstr>'1571'!_255_ESE_Level_5__Grade_Level_4_8</vt:lpstr>
      <vt:lpstr>'2521'!_255_ESE_Level_5__Grade_Level_4_8</vt:lpstr>
      <vt:lpstr>'2531'!_255_ESE_Level_5__Grade_Level_4_8</vt:lpstr>
      <vt:lpstr>'2641'!_255_ESE_Level_5__Grade_Level_4_8</vt:lpstr>
      <vt:lpstr>'2791'!_255_ESE_Level_5__Grade_Level_4_8</vt:lpstr>
      <vt:lpstr>'2801'!_255_ESE_Level_5__Grade_Level_4_8</vt:lpstr>
      <vt:lpstr>'2911'!_255_ESE_Level_5__Grade_Level_4_8</vt:lpstr>
      <vt:lpstr>'2941'!_255_ESE_Level_5__Grade_Level_4_8</vt:lpstr>
      <vt:lpstr>'3083'!_255_ESE_Level_5__Grade_Level_4_8</vt:lpstr>
      <vt:lpstr>'3345'!_255_ESE_Level_5__Grade_Level_4_8</vt:lpstr>
      <vt:lpstr>'3347'!_255_ESE_Level_5__Grade_Level_4_8</vt:lpstr>
      <vt:lpstr>'3381'!_255_ESE_Level_5__Grade_Level_4_8</vt:lpstr>
      <vt:lpstr>'3382'!_255_ESE_Level_5__Grade_Level_4_8</vt:lpstr>
      <vt:lpstr>'3384'!_255_ESE_Level_5__Grade_Level_4_8</vt:lpstr>
      <vt:lpstr>'3385'!_255_ESE_Level_5__Grade_Level_4_8</vt:lpstr>
      <vt:lpstr>'3386'!_255_ESE_Level_5__Grade_Level_4_8</vt:lpstr>
      <vt:lpstr>'3391'!_255_ESE_Level_5__Grade_Level_4_8</vt:lpstr>
      <vt:lpstr>'3394'!_255_ESE_Level_5__Grade_Level_4_8</vt:lpstr>
      <vt:lpstr>'3395'!_255_ESE_Level_5__Grade_Level_4_8</vt:lpstr>
      <vt:lpstr>'3396'!_255_ESE_Level_5__Grade_Level_4_8</vt:lpstr>
      <vt:lpstr>'3398'!_255_ESE_Level_5__Grade_Level_4_8</vt:lpstr>
      <vt:lpstr>'3400'!_255_ESE_Level_5__Grade_Level_4_8</vt:lpstr>
      <vt:lpstr>'3401'!_255_ESE_Level_5__Grade_Level_4_8</vt:lpstr>
      <vt:lpstr>'3413'!_255_ESE_Level_5__Grade_Level_4_8</vt:lpstr>
      <vt:lpstr>'3421'!_255_ESE_Level_5__Grade_Level_4_8</vt:lpstr>
      <vt:lpstr>'3431'!_255_ESE_Level_5__Grade_Level_4_8</vt:lpstr>
      <vt:lpstr>'3441'!_255_ESE_Level_5__Grade_Level_4_8</vt:lpstr>
      <vt:lpstr>'3443'!_255_ESE_Level_5__Grade_Level_4_8</vt:lpstr>
      <vt:lpstr>'3924'!_255_ESE_Level_5__Grade_Level_4_8</vt:lpstr>
      <vt:lpstr>'3941'!_255_ESE_Level_5__Grade_Level_4_8</vt:lpstr>
      <vt:lpstr>'3961'!_255_ESE_Level_5__Grade_Level_4_8</vt:lpstr>
      <vt:lpstr>'3971'!_255_ESE_Level_5__Grade_Level_4_8</vt:lpstr>
      <vt:lpstr>'4000'!_255_ESE_Level_5__Grade_Level_4_8</vt:lpstr>
      <vt:lpstr>'4001'!_255_ESE_Level_5__Grade_Level_4_8</vt:lpstr>
      <vt:lpstr>'4002'!_255_ESE_Level_5__Grade_Level_4_8</vt:lpstr>
      <vt:lpstr>'4010'!_255_ESE_Level_5__Grade_Level_4_8</vt:lpstr>
      <vt:lpstr>'4012'!_255_ESE_Level_5__Grade_Level_4_8</vt:lpstr>
      <vt:lpstr>'4013'!_255_ESE_Level_5__Grade_Level_4_8</vt:lpstr>
      <vt:lpstr>'4020'!_255_ESE_Level_5__Grade_Level_4_8</vt:lpstr>
      <vt:lpstr>'4021'!_255_ESE_Level_5__Grade_Level_4_8</vt:lpstr>
      <vt:lpstr>'4037'!_255_ESE_Level_5__Grade_Level_4_8</vt:lpstr>
      <vt:lpstr>'4041'!_255_ESE_Level_5__Grade_Level_4_8</vt:lpstr>
      <vt:lpstr>'4050'!_255_ESE_Level_5__Grade_Level_4_8</vt:lpstr>
      <vt:lpstr>'4051'!_255_ESE_Level_5__Grade_Level_4_8</vt:lpstr>
      <vt:lpstr>'4061'!_255_ESE_Level_5__Grade_Level_4_8</vt:lpstr>
      <vt:lpstr>'4072'!_255_ESE_Level_5__Grade_Level_4_8</vt:lpstr>
      <vt:lpstr>'0054'!_255_ESE_Level_5__Grade_Level_9_12</vt:lpstr>
      <vt:lpstr>'0642'!_255_ESE_Level_5__Grade_Level_9_12</vt:lpstr>
      <vt:lpstr>'0664'!_255_ESE_Level_5__Grade_Level_9_12</vt:lpstr>
      <vt:lpstr>'1461'!_255_ESE_Level_5__Grade_Level_9_12</vt:lpstr>
      <vt:lpstr>'1571'!_255_ESE_Level_5__Grade_Level_9_12</vt:lpstr>
      <vt:lpstr>'2521'!_255_ESE_Level_5__Grade_Level_9_12</vt:lpstr>
      <vt:lpstr>'2531'!_255_ESE_Level_5__Grade_Level_9_12</vt:lpstr>
      <vt:lpstr>'2641'!_255_ESE_Level_5__Grade_Level_9_12</vt:lpstr>
      <vt:lpstr>'2791'!_255_ESE_Level_5__Grade_Level_9_12</vt:lpstr>
      <vt:lpstr>'2801'!_255_ESE_Level_5__Grade_Level_9_12</vt:lpstr>
      <vt:lpstr>'2911'!_255_ESE_Level_5__Grade_Level_9_12</vt:lpstr>
      <vt:lpstr>'2941'!_255_ESE_Level_5__Grade_Level_9_12</vt:lpstr>
      <vt:lpstr>'3083'!_255_ESE_Level_5__Grade_Level_9_12</vt:lpstr>
      <vt:lpstr>'3345'!_255_ESE_Level_5__Grade_Level_9_12</vt:lpstr>
      <vt:lpstr>'3347'!_255_ESE_Level_5__Grade_Level_9_12</vt:lpstr>
      <vt:lpstr>'3381'!_255_ESE_Level_5__Grade_Level_9_12</vt:lpstr>
      <vt:lpstr>'3382'!_255_ESE_Level_5__Grade_Level_9_12</vt:lpstr>
      <vt:lpstr>'3384'!_255_ESE_Level_5__Grade_Level_9_12</vt:lpstr>
      <vt:lpstr>'3385'!_255_ESE_Level_5__Grade_Level_9_12</vt:lpstr>
      <vt:lpstr>'3386'!_255_ESE_Level_5__Grade_Level_9_12</vt:lpstr>
      <vt:lpstr>'3391'!_255_ESE_Level_5__Grade_Level_9_12</vt:lpstr>
      <vt:lpstr>'3394'!_255_ESE_Level_5__Grade_Level_9_12</vt:lpstr>
      <vt:lpstr>'3395'!_255_ESE_Level_5__Grade_Level_9_12</vt:lpstr>
      <vt:lpstr>'3396'!_255_ESE_Level_5__Grade_Level_9_12</vt:lpstr>
      <vt:lpstr>'3398'!_255_ESE_Level_5__Grade_Level_9_12</vt:lpstr>
      <vt:lpstr>'3400'!_255_ESE_Level_5__Grade_Level_9_12</vt:lpstr>
      <vt:lpstr>'3401'!_255_ESE_Level_5__Grade_Level_9_12</vt:lpstr>
      <vt:lpstr>'3413'!_255_ESE_Level_5__Grade_Level_9_12</vt:lpstr>
      <vt:lpstr>'3421'!_255_ESE_Level_5__Grade_Level_9_12</vt:lpstr>
      <vt:lpstr>'3431'!_255_ESE_Level_5__Grade_Level_9_12</vt:lpstr>
      <vt:lpstr>'3441'!_255_ESE_Level_5__Grade_Level_9_12</vt:lpstr>
      <vt:lpstr>'3443'!_255_ESE_Level_5__Grade_Level_9_12</vt:lpstr>
      <vt:lpstr>'3924'!_255_ESE_Level_5__Grade_Level_9_12</vt:lpstr>
      <vt:lpstr>'3941'!_255_ESE_Level_5__Grade_Level_9_12</vt:lpstr>
      <vt:lpstr>'3961'!_255_ESE_Level_5__Grade_Level_9_12</vt:lpstr>
      <vt:lpstr>'3971'!_255_ESE_Level_5__Grade_Level_9_12</vt:lpstr>
      <vt:lpstr>'4000'!_255_ESE_Level_5__Grade_Level_9_12</vt:lpstr>
      <vt:lpstr>'4001'!_255_ESE_Level_5__Grade_Level_9_12</vt:lpstr>
      <vt:lpstr>'4002'!_255_ESE_Level_5__Grade_Level_9_12</vt:lpstr>
      <vt:lpstr>'4010'!_255_ESE_Level_5__Grade_Level_9_12</vt:lpstr>
      <vt:lpstr>'4012'!_255_ESE_Level_5__Grade_Level_9_12</vt:lpstr>
      <vt:lpstr>'4013'!_255_ESE_Level_5__Grade_Level_9_12</vt:lpstr>
      <vt:lpstr>'4020'!_255_ESE_Level_5__Grade_Level_9_12</vt:lpstr>
      <vt:lpstr>'4021'!_255_ESE_Level_5__Grade_Level_9_12</vt:lpstr>
      <vt:lpstr>'4037'!_255_ESE_Level_5__Grade_Level_9_12</vt:lpstr>
      <vt:lpstr>'4041'!_255_ESE_Level_5__Grade_Level_9_12</vt:lpstr>
      <vt:lpstr>'4050'!_255_ESE_Level_5__Grade_Level_9_12</vt:lpstr>
      <vt:lpstr>'4051'!_255_ESE_Level_5__Grade_Level_9_12</vt:lpstr>
      <vt:lpstr>'4061'!_255_ESE_Level_5__Grade_Level_9_12</vt:lpstr>
      <vt:lpstr>'4072'!_255_ESE_Level_5__Grade_Level_9_12</vt:lpstr>
      <vt:lpstr>'0054'!_255_ESE_Level_5__Grade_Level_PK_3</vt:lpstr>
      <vt:lpstr>'0642'!_255_ESE_Level_5__Grade_Level_PK_3</vt:lpstr>
      <vt:lpstr>'0664'!_255_ESE_Level_5__Grade_Level_PK_3</vt:lpstr>
      <vt:lpstr>'1461'!_255_ESE_Level_5__Grade_Level_PK_3</vt:lpstr>
      <vt:lpstr>'1571'!_255_ESE_Level_5__Grade_Level_PK_3</vt:lpstr>
      <vt:lpstr>'2521'!_255_ESE_Level_5__Grade_Level_PK_3</vt:lpstr>
      <vt:lpstr>'2531'!_255_ESE_Level_5__Grade_Level_PK_3</vt:lpstr>
      <vt:lpstr>'2641'!_255_ESE_Level_5__Grade_Level_PK_3</vt:lpstr>
      <vt:lpstr>'2791'!_255_ESE_Level_5__Grade_Level_PK_3</vt:lpstr>
      <vt:lpstr>'2801'!_255_ESE_Level_5__Grade_Level_PK_3</vt:lpstr>
      <vt:lpstr>'2911'!_255_ESE_Level_5__Grade_Level_PK_3</vt:lpstr>
      <vt:lpstr>'2941'!_255_ESE_Level_5__Grade_Level_PK_3</vt:lpstr>
      <vt:lpstr>'3083'!_255_ESE_Level_5__Grade_Level_PK_3</vt:lpstr>
      <vt:lpstr>'3345'!_255_ESE_Level_5__Grade_Level_PK_3</vt:lpstr>
      <vt:lpstr>'3347'!_255_ESE_Level_5__Grade_Level_PK_3</vt:lpstr>
      <vt:lpstr>'3381'!_255_ESE_Level_5__Grade_Level_PK_3</vt:lpstr>
      <vt:lpstr>'3382'!_255_ESE_Level_5__Grade_Level_PK_3</vt:lpstr>
      <vt:lpstr>'3384'!_255_ESE_Level_5__Grade_Level_PK_3</vt:lpstr>
      <vt:lpstr>'3385'!_255_ESE_Level_5__Grade_Level_PK_3</vt:lpstr>
      <vt:lpstr>'3386'!_255_ESE_Level_5__Grade_Level_PK_3</vt:lpstr>
      <vt:lpstr>'3391'!_255_ESE_Level_5__Grade_Level_PK_3</vt:lpstr>
      <vt:lpstr>'3394'!_255_ESE_Level_5__Grade_Level_PK_3</vt:lpstr>
      <vt:lpstr>'3395'!_255_ESE_Level_5__Grade_Level_PK_3</vt:lpstr>
      <vt:lpstr>'3396'!_255_ESE_Level_5__Grade_Level_PK_3</vt:lpstr>
      <vt:lpstr>'3398'!_255_ESE_Level_5__Grade_Level_PK_3</vt:lpstr>
      <vt:lpstr>'3400'!_255_ESE_Level_5__Grade_Level_PK_3</vt:lpstr>
      <vt:lpstr>'3401'!_255_ESE_Level_5__Grade_Level_PK_3</vt:lpstr>
      <vt:lpstr>'3413'!_255_ESE_Level_5__Grade_Level_PK_3</vt:lpstr>
      <vt:lpstr>'3421'!_255_ESE_Level_5__Grade_Level_PK_3</vt:lpstr>
      <vt:lpstr>'3431'!_255_ESE_Level_5__Grade_Level_PK_3</vt:lpstr>
      <vt:lpstr>'3441'!_255_ESE_Level_5__Grade_Level_PK_3</vt:lpstr>
      <vt:lpstr>'3443'!_255_ESE_Level_5__Grade_Level_PK_3</vt:lpstr>
      <vt:lpstr>'3924'!_255_ESE_Level_5__Grade_Level_PK_3</vt:lpstr>
      <vt:lpstr>'3941'!_255_ESE_Level_5__Grade_Level_PK_3</vt:lpstr>
      <vt:lpstr>'3961'!_255_ESE_Level_5__Grade_Level_PK_3</vt:lpstr>
      <vt:lpstr>'3971'!_255_ESE_Level_5__Grade_Level_PK_3</vt:lpstr>
      <vt:lpstr>'4000'!_255_ESE_Level_5__Grade_Level_PK_3</vt:lpstr>
      <vt:lpstr>'4001'!_255_ESE_Level_5__Grade_Level_PK_3</vt:lpstr>
      <vt:lpstr>'4002'!_255_ESE_Level_5__Grade_Level_PK_3</vt:lpstr>
      <vt:lpstr>'4010'!_255_ESE_Level_5__Grade_Level_PK_3</vt:lpstr>
      <vt:lpstr>'4012'!_255_ESE_Level_5__Grade_Level_PK_3</vt:lpstr>
      <vt:lpstr>'4013'!_255_ESE_Level_5__Grade_Level_PK_3</vt:lpstr>
      <vt:lpstr>'4020'!_255_ESE_Level_5__Grade_Level_PK_3</vt:lpstr>
      <vt:lpstr>'4021'!_255_ESE_Level_5__Grade_Level_PK_3</vt:lpstr>
      <vt:lpstr>'4037'!_255_ESE_Level_5__Grade_Level_PK_3</vt:lpstr>
      <vt:lpstr>'4041'!_255_ESE_Level_5__Grade_Level_PK_3</vt:lpstr>
      <vt:lpstr>'4050'!_255_ESE_Level_5__Grade_Level_PK_3</vt:lpstr>
      <vt:lpstr>'4051'!_255_ESE_Level_5__Grade_Level_PK_3</vt:lpstr>
      <vt:lpstr>'4061'!_255_ESE_Level_5__Grade_Level_PK_3</vt:lpstr>
      <vt:lpstr>'4072'!_255_ESE_Level_5__Grade_Level_PK_3</vt:lpstr>
      <vt:lpstr>'0054'!_3.__Supplemental_Academic_Instruction</vt:lpstr>
      <vt:lpstr>'0642'!_3.__Supplemental_Academic_Instruction</vt:lpstr>
      <vt:lpstr>'0664'!_3.__Supplemental_Academic_Instruction</vt:lpstr>
      <vt:lpstr>'1461'!_3.__Supplemental_Academic_Instruction</vt:lpstr>
      <vt:lpstr>'1571'!_3.__Supplemental_Academic_Instruction</vt:lpstr>
      <vt:lpstr>'2521'!_3.__Supplemental_Academic_Instruction</vt:lpstr>
      <vt:lpstr>'2531'!_3.__Supplemental_Academic_Instruction</vt:lpstr>
      <vt:lpstr>'2641'!_3.__Supplemental_Academic_Instruction</vt:lpstr>
      <vt:lpstr>'2791'!_3.__Supplemental_Academic_Instruction</vt:lpstr>
      <vt:lpstr>'2801'!_3.__Supplemental_Academic_Instruction</vt:lpstr>
      <vt:lpstr>'2911'!_3.__Supplemental_Academic_Instruction</vt:lpstr>
      <vt:lpstr>'2941'!_3.__Supplemental_Academic_Instruction</vt:lpstr>
      <vt:lpstr>'3083'!_3.__Supplemental_Academic_Instruction</vt:lpstr>
      <vt:lpstr>'3345'!_3.__Supplemental_Academic_Instruction</vt:lpstr>
      <vt:lpstr>'3347'!_3.__Supplemental_Academic_Instruction</vt:lpstr>
      <vt:lpstr>'3381'!_3.__Supplemental_Academic_Instruction</vt:lpstr>
      <vt:lpstr>'3382'!_3.__Supplemental_Academic_Instruction</vt:lpstr>
      <vt:lpstr>'3384'!_3.__Supplemental_Academic_Instruction</vt:lpstr>
      <vt:lpstr>'3385'!_3.__Supplemental_Academic_Instruction</vt:lpstr>
      <vt:lpstr>'3386'!_3.__Supplemental_Academic_Instruction</vt:lpstr>
      <vt:lpstr>'3391'!_3.__Supplemental_Academic_Instruction</vt:lpstr>
      <vt:lpstr>'3394'!_3.__Supplemental_Academic_Instruction</vt:lpstr>
      <vt:lpstr>'3395'!_3.__Supplemental_Academic_Instruction</vt:lpstr>
      <vt:lpstr>'3396'!_3.__Supplemental_Academic_Instruction</vt:lpstr>
      <vt:lpstr>'3398'!_3.__Supplemental_Academic_Instruction</vt:lpstr>
      <vt:lpstr>'3400'!_3.__Supplemental_Academic_Instruction</vt:lpstr>
      <vt:lpstr>'3401'!_3.__Supplemental_Academic_Instruction</vt:lpstr>
      <vt:lpstr>'3413'!_3.__Supplemental_Academic_Instruction</vt:lpstr>
      <vt:lpstr>'3421'!_3.__Supplemental_Academic_Instruction</vt:lpstr>
      <vt:lpstr>'3431'!_3.__Supplemental_Academic_Instruction</vt:lpstr>
      <vt:lpstr>'3441'!_3.__Supplemental_Academic_Instruction</vt:lpstr>
      <vt:lpstr>'3443'!_3.__Supplemental_Academic_Instruction</vt:lpstr>
      <vt:lpstr>'3924'!_3.__Supplemental_Academic_Instruction</vt:lpstr>
      <vt:lpstr>'3941'!_3.__Supplemental_Academic_Instruction</vt:lpstr>
      <vt:lpstr>'3961'!_3.__Supplemental_Academic_Instruction</vt:lpstr>
      <vt:lpstr>'3971'!_3.__Supplemental_Academic_Instruction</vt:lpstr>
      <vt:lpstr>'4000'!_3.__Supplemental_Academic_Instruction</vt:lpstr>
      <vt:lpstr>'4001'!_3.__Supplemental_Academic_Instruction</vt:lpstr>
      <vt:lpstr>'4002'!_3.__Supplemental_Academic_Instruction</vt:lpstr>
      <vt:lpstr>'4010'!_3.__Supplemental_Academic_Instruction</vt:lpstr>
      <vt:lpstr>'4012'!_3.__Supplemental_Academic_Instruction</vt:lpstr>
      <vt:lpstr>'4013'!_3.__Supplemental_Academic_Instruction</vt:lpstr>
      <vt:lpstr>'4020'!_3.__Supplemental_Academic_Instruction</vt:lpstr>
      <vt:lpstr>'4021'!_3.__Supplemental_Academic_Instruction</vt:lpstr>
      <vt:lpstr>'4037'!_3.__Supplemental_Academic_Instruction</vt:lpstr>
      <vt:lpstr>'4041'!_3.__Supplemental_Academic_Instruction</vt:lpstr>
      <vt:lpstr>'4050'!_3.__Supplemental_Academic_Instruction</vt:lpstr>
      <vt:lpstr>'4051'!_3.__Supplemental_Academic_Instruction</vt:lpstr>
      <vt:lpstr>'4061'!_3.__Supplemental_Academic_Instruction</vt:lpstr>
      <vt:lpstr>'4072'!_3.__Supplemental_Academic_Instruction</vt:lpstr>
      <vt:lpstr>'0054'!_300_Career_Education__Grades_9_12</vt:lpstr>
      <vt:lpstr>'0642'!_300_Career_Education__Grades_9_12</vt:lpstr>
      <vt:lpstr>'0664'!_300_Career_Education__Grades_9_12</vt:lpstr>
      <vt:lpstr>'1461'!_300_Career_Education__Grades_9_12</vt:lpstr>
      <vt:lpstr>'1571'!_300_Career_Education__Grades_9_12</vt:lpstr>
      <vt:lpstr>'2521'!_300_Career_Education__Grades_9_12</vt:lpstr>
      <vt:lpstr>'2531'!_300_Career_Education__Grades_9_12</vt:lpstr>
      <vt:lpstr>'2641'!_300_Career_Education__Grades_9_12</vt:lpstr>
      <vt:lpstr>'2791'!_300_Career_Education__Grades_9_12</vt:lpstr>
      <vt:lpstr>'2801'!_300_Career_Education__Grades_9_12</vt:lpstr>
      <vt:lpstr>'2911'!_300_Career_Education__Grades_9_12</vt:lpstr>
      <vt:lpstr>'2941'!_300_Career_Education__Grades_9_12</vt:lpstr>
      <vt:lpstr>'3083'!_300_Career_Education__Grades_9_12</vt:lpstr>
      <vt:lpstr>'3345'!_300_Career_Education__Grades_9_12</vt:lpstr>
      <vt:lpstr>'3347'!_300_Career_Education__Grades_9_12</vt:lpstr>
      <vt:lpstr>'3381'!_300_Career_Education__Grades_9_12</vt:lpstr>
      <vt:lpstr>'3382'!_300_Career_Education__Grades_9_12</vt:lpstr>
      <vt:lpstr>'3384'!_300_Career_Education__Grades_9_12</vt:lpstr>
      <vt:lpstr>'3385'!_300_Career_Education__Grades_9_12</vt:lpstr>
      <vt:lpstr>'3386'!_300_Career_Education__Grades_9_12</vt:lpstr>
      <vt:lpstr>'3391'!_300_Career_Education__Grades_9_12</vt:lpstr>
      <vt:lpstr>'3394'!_300_Career_Education__Grades_9_12</vt:lpstr>
      <vt:lpstr>'3395'!_300_Career_Education__Grades_9_12</vt:lpstr>
      <vt:lpstr>'3396'!_300_Career_Education__Grades_9_12</vt:lpstr>
      <vt:lpstr>'3398'!_300_Career_Education__Grades_9_12</vt:lpstr>
      <vt:lpstr>'3400'!_300_Career_Education__Grades_9_12</vt:lpstr>
      <vt:lpstr>'3401'!_300_Career_Education__Grades_9_12</vt:lpstr>
      <vt:lpstr>'3413'!_300_Career_Education__Grades_9_12</vt:lpstr>
      <vt:lpstr>'3421'!_300_Career_Education__Grades_9_12</vt:lpstr>
      <vt:lpstr>'3431'!_300_Career_Education__Grades_9_12</vt:lpstr>
      <vt:lpstr>'3441'!_300_Career_Education__Grades_9_12</vt:lpstr>
      <vt:lpstr>'3443'!_300_Career_Education__Grades_9_12</vt:lpstr>
      <vt:lpstr>'3924'!_300_Career_Education__Grades_9_12</vt:lpstr>
      <vt:lpstr>'3941'!_300_Career_Education__Grades_9_12</vt:lpstr>
      <vt:lpstr>'3961'!_300_Career_Education__Grades_9_12</vt:lpstr>
      <vt:lpstr>'3971'!_300_Career_Education__Grades_9_12</vt:lpstr>
      <vt:lpstr>'4000'!_300_Career_Education__Grades_9_12</vt:lpstr>
      <vt:lpstr>'4001'!_300_Career_Education__Grades_9_12</vt:lpstr>
      <vt:lpstr>'4002'!_300_Career_Education__Grades_9_12</vt:lpstr>
      <vt:lpstr>'4010'!_300_Career_Education__Grades_9_12</vt:lpstr>
      <vt:lpstr>'4012'!_300_Career_Education__Grades_9_12</vt:lpstr>
      <vt:lpstr>'4013'!_300_Career_Education__Grades_9_12</vt:lpstr>
      <vt:lpstr>'4020'!_300_Career_Education__Grades_9_12</vt:lpstr>
      <vt:lpstr>'4021'!_300_Career_Education__Grades_9_12</vt:lpstr>
      <vt:lpstr>'4037'!_300_Career_Education__Grades_9_12</vt:lpstr>
      <vt:lpstr>'4041'!_300_Career_Education__Grades_9_12</vt:lpstr>
      <vt:lpstr>'4050'!_300_Career_Education__Grades_9_12</vt:lpstr>
      <vt:lpstr>'4051'!_300_Career_Education__Grades_9_12</vt:lpstr>
      <vt:lpstr>'4061'!_300_Career_Education__Grades_9_12</vt:lpstr>
      <vt:lpstr>'4072'!_300_Career_Education__Grades_9_12</vt:lpstr>
      <vt:lpstr>'0054'!_4_8</vt:lpstr>
      <vt:lpstr>'0642'!_4_8</vt:lpstr>
      <vt:lpstr>'0664'!_4_8</vt:lpstr>
      <vt:lpstr>'1461'!_4_8</vt:lpstr>
      <vt:lpstr>'1571'!_4_8</vt:lpstr>
      <vt:lpstr>'2521'!_4_8</vt:lpstr>
      <vt:lpstr>'2531'!_4_8</vt:lpstr>
      <vt:lpstr>'2641'!_4_8</vt:lpstr>
      <vt:lpstr>'2791'!_4_8</vt:lpstr>
      <vt:lpstr>'2801'!_4_8</vt:lpstr>
      <vt:lpstr>'2911'!_4_8</vt:lpstr>
      <vt:lpstr>'2941'!_4_8</vt:lpstr>
      <vt:lpstr>'3083'!_4_8</vt:lpstr>
      <vt:lpstr>'3345'!_4_8</vt:lpstr>
      <vt:lpstr>'3347'!_4_8</vt:lpstr>
      <vt:lpstr>'3381'!_4_8</vt:lpstr>
      <vt:lpstr>'3382'!_4_8</vt:lpstr>
      <vt:lpstr>'3384'!_4_8</vt:lpstr>
      <vt:lpstr>'3385'!_4_8</vt:lpstr>
      <vt:lpstr>'3386'!_4_8</vt:lpstr>
      <vt:lpstr>'3391'!_4_8</vt:lpstr>
      <vt:lpstr>'3394'!_4_8</vt:lpstr>
      <vt:lpstr>'3395'!_4_8</vt:lpstr>
      <vt:lpstr>'3396'!_4_8</vt:lpstr>
      <vt:lpstr>'3398'!_4_8</vt:lpstr>
      <vt:lpstr>'3400'!_4_8</vt:lpstr>
      <vt:lpstr>'3401'!_4_8</vt:lpstr>
      <vt:lpstr>'3413'!_4_8</vt:lpstr>
      <vt:lpstr>'3421'!_4_8</vt:lpstr>
      <vt:lpstr>'3431'!_4_8</vt:lpstr>
      <vt:lpstr>'3441'!_4_8</vt:lpstr>
      <vt:lpstr>'3443'!_4_8</vt:lpstr>
      <vt:lpstr>'3924'!_4_8</vt:lpstr>
      <vt:lpstr>'3941'!_4_8</vt:lpstr>
      <vt:lpstr>'3961'!_4_8</vt:lpstr>
      <vt:lpstr>'3971'!_4_8</vt:lpstr>
      <vt:lpstr>'4000'!_4_8</vt:lpstr>
      <vt:lpstr>'4001'!_4_8</vt:lpstr>
      <vt:lpstr>'4002'!_4_8</vt:lpstr>
      <vt:lpstr>'4010'!_4_8</vt:lpstr>
      <vt:lpstr>'4012'!_4_8</vt:lpstr>
      <vt:lpstr>'4013'!_4_8</vt:lpstr>
      <vt:lpstr>'4020'!_4_8</vt:lpstr>
      <vt:lpstr>'4021'!_4_8</vt:lpstr>
      <vt:lpstr>'4037'!_4_8</vt:lpstr>
      <vt:lpstr>'4041'!_4_8</vt:lpstr>
      <vt:lpstr>'4050'!_4_8</vt:lpstr>
      <vt:lpstr>'4051'!_4_8</vt:lpstr>
      <vt:lpstr>'4061'!_4_8</vt:lpstr>
      <vt:lpstr>'4072'!_4_8</vt:lpstr>
      <vt:lpstr>'0054'!_9_12</vt:lpstr>
      <vt:lpstr>'0642'!_9_12</vt:lpstr>
      <vt:lpstr>'0664'!_9_12</vt:lpstr>
      <vt:lpstr>'1461'!_9_12</vt:lpstr>
      <vt:lpstr>'1571'!_9_12</vt:lpstr>
      <vt:lpstr>'2521'!_9_12</vt:lpstr>
      <vt:lpstr>'2531'!_9_12</vt:lpstr>
      <vt:lpstr>'2641'!_9_12</vt:lpstr>
      <vt:lpstr>'2791'!_9_12</vt:lpstr>
      <vt:lpstr>'2801'!_9_12</vt:lpstr>
      <vt:lpstr>'2911'!_9_12</vt:lpstr>
      <vt:lpstr>'2941'!_9_12</vt:lpstr>
      <vt:lpstr>'3083'!_9_12</vt:lpstr>
      <vt:lpstr>'3345'!_9_12</vt:lpstr>
      <vt:lpstr>'3347'!_9_12</vt:lpstr>
      <vt:lpstr>'3381'!_9_12</vt:lpstr>
      <vt:lpstr>'3382'!_9_12</vt:lpstr>
      <vt:lpstr>'3384'!_9_12</vt:lpstr>
      <vt:lpstr>'3385'!_9_12</vt:lpstr>
      <vt:lpstr>'3386'!_9_12</vt:lpstr>
      <vt:lpstr>'3391'!_9_12</vt:lpstr>
      <vt:lpstr>'3394'!_9_12</vt:lpstr>
      <vt:lpstr>'3395'!_9_12</vt:lpstr>
      <vt:lpstr>'3396'!_9_12</vt:lpstr>
      <vt:lpstr>'3398'!_9_12</vt:lpstr>
      <vt:lpstr>'3400'!_9_12</vt:lpstr>
      <vt:lpstr>'3401'!_9_12</vt:lpstr>
      <vt:lpstr>'3413'!_9_12</vt:lpstr>
      <vt:lpstr>'3421'!_9_12</vt:lpstr>
      <vt:lpstr>'3431'!_9_12</vt:lpstr>
      <vt:lpstr>'3441'!_9_12</vt:lpstr>
      <vt:lpstr>'3443'!_9_12</vt:lpstr>
      <vt:lpstr>'3924'!_9_12</vt:lpstr>
      <vt:lpstr>'3941'!_9_12</vt:lpstr>
      <vt:lpstr>'3961'!_9_12</vt:lpstr>
      <vt:lpstr>'3971'!_9_12</vt:lpstr>
      <vt:lpstr>'4000'!_9_12</vt:lpstr>
      <vt:lpstr>'4001'!_9_12</vt:lpstr>
      <vt:lpstr>'4002'!_9_12</vt:lpstr>
      <vt:lpstr>'4010'!_9_12</vt:lpstr>
      <vt:lpstr>'4012'!_9_12</vt:lpstr>
      <vt:lpstr>'4013'!_9_12</vt:lpstr>
      <vt:lpstr>'4020'!_9_12</vt:lpstr>
      <vt:lpstr>'4021'!_9_12</vt:lpstr>
      <vt:lpstr>'4037'!_9_12</vt:lpstr>
      <vt:lpstr>'4041'!_9_12</vt:lpstr>
      <vt:lpstr>'4050'!_9_12</vt:lpstr>
      <vt:lpstr>'4051'!_9_12</vt:lpstr>
      <vt:lpstr>'4061'!_9_12</vt:lpstr>
      <vt:lpstr>'4072'!_9_12</vt:lpstr>
      <vt:lpstr>'0054'!Allocation_factors</vt:lpstr>
      <vt:lpstr>'0642'!Allocation_factors</vt:lpstr>
      <vt:lpstr>'0664'!Allocation_factors</vt:lpstr>
      <vt:lpstr>'1461'!Allocation_factors</vt:lpstr>
      <vt:lpstr>'1571'!Allocation_factors</vt:lpstr>
      <vt:lpstr>'2521'!Allocation_factors</vt:lpstr>
      <vt:lpstr>'2531'!Allocation_factors</vt:lpstr>
      <vt:lpstr>'2641'!Allocation_factors</vt:lpstr>
      <vt:lpstr>'2791'!Allocation_factors</vt:lpstr>
      <vt:lpstr>'2801'!Allocation_factors</vt:lpstr>
      <vt:lpstr>'2911'!Allocation_factors</vt:lpstr>
      <vt:lpstr>'2941'!Allocation_factors</vt:lpstr>
      <vt:lpstr>'3083'!Allocation_factors</vt:lpstr>
      <vt:lpstr>'3345'!Allocation_factors</vt:lpstr>
      <vt:lpstr>'3347'!Allocation_factors</vt:lpstr>
      <vt:lpstr>'3381'!Allocation_factors</vt:lpstr>
      <vt:lpstr>'3382'!Allocation_factors</vt:lpstr>
      <vt:lpstr>'3384'!Allocation_factors</vt:lpstr>
      <vt:lpstr>'3385'!Allocation_factors</vt:lpstr>
      <vt:lpstr>'3386'!Allocation_factors</vt:lpstr>
      <vt:lpstr>'3391'!Allocation_factors</vt:lpstr>
      <vt:lpstr>'3394'!Allocation_factors</vt:lpstr>
      <vt:lpstr>'3395'!Allocation_factors</vt:lpstr>
      <vt:lpstr>'3396'!Allocation_factors</vt:lpstr>
      <vt:lpstr>'3398'!Allocation_factors</vt:lpstr>
      <vt:lpstr>'3400'!Allocation_factors</vt:lpstr>
      <vt:lpstr>'3401'!Allocation_factors</vt:lpstr>
      <vt:lpstr>'3413'!Allocation_factors</vt:lpstr>
      <vt:lpstr>'3421'!Allocation_factors</vt:lpstr>
      <vt:lpstr>'3431'!Allocation_factors</vt:lpstr>
      <vt:lpstr>'3441'!Allocation_factors</vt:lpstr>
      <vt:lpstr>'3443'!Allocation_factors</vt:lpstr>
      <vt:lpstr>'3924'!Allocation_factors</vt:lpstr>
      <vt:lpstr>'3941'!Allocation_factors</vt:lpstr>
      <vt:lpstr>'3961'!Allocation_factors</vt:lpstr>
      <vt:lpstr>'3971'!Allocation_factors</vt:lpstr>
      <vt:lpstr>'4000'!Allocation_factors</vt:lpstr>
      <vt:lpstr>'4001'!Allocation_factors</vt:lpstr>
      <vt:lpstr>'4002'!Allocation_factors</vt:lpstr>
      <vt:lpstr>'4010'!Allocation_factors</vt:lpstr>
      <vt:lpstr>'4012'!Allocation_factors</vt:lpstr>
      <vt:lpstr>'4013'!Allocation_factors</vt:lpstr>
      <vt:lpstr>'4020'!Allocation_factors</vt:lpstr>
      <vt:lpstr>'4021'!Allocation_factors</vt:lpstr>
      <vt:lpstr>'4037'!Allocation_factors</vt:lpstr>
      <vt:lpstr>'4041'!Allocation_factors</vt:lpstr>
      <vt:lpstr>'4050'!Allocation_factors</vt:lpstr>
      <vt:lpstr>'4051'!Allocation_factors</vt:lpstr>
      <vt:lpstr>'4061'!Allocation_factors</vt:lpstr>
      <vt:lpstr>'4072'!Allocation_factors</vt:lpstr>
      <vt:lpstr>'0054'!Base_Student_Allocation</vt:lpstr>
      <vt:lpstr>'0642'!Base_Student_Allocation</vt:lpstr>
      <vt:lpstr>'0664'!Base_Student_Allocation</vt:lpstr>
      <vt:lpstr>'1461'!Base_Student_Allocation</vt:lpstr>
      <vt:lpstr>'1571'!Base_Student_Allocation</vt:lpstr>
      <vt:lpstr>'2521'!Base_Student_Allocation</vt:lpstr>
      <vt:lpstr>'2531'!Base_Student_Allocation</vt:lpstr>
      <vt:lpstr>'2641'!Base_Student_Allocation</vt:lpstr>
      <vt:lpstr>'2791'!Base_Student_Allocation</vt:lpstr>
      <vt:lpstr>'2801'!Base_Student_Allocation</vt:lpstr>
      <vt:lpstr>'2911'!Base_Student_Allocation</vt:lpstr>
      <vt:lpstr>'2941'!Base_Student_Allocation</vt:lpstr>
      <vt:lpstr>'3083'!Base_Student_Allocation</vt:lpstr>
      <vt:lpstr>'3345'!Base_Student_Allocation</vt:lpstr>
      <vt:lpstr>'3347'!Base_Student_Allocation</vt:lpstr>
      <vt:lpstr>'3381'!Base_Student_Allocation</vt:lpstr>
      <vt:lpstr>'3382'!Base_Student_Allocation</vt:lpstr>
      <vt:lpstr>'3384'!Base_Student_Allocation</vt:lpstr>
      <vt:lpstr>'3385'!Base_Student_Allocation</vt:lpstr>
      <vt:lpstr>'3386'!Base_Student_Allocation</vt:lpstr>
      <vt:lpstr>'3391'!Base_Student_Allocation</vt:lpstr>
      <vt:lpstr>'3394'!Base_Student_Allocation</vt:lpstr>
      <vt:lpstr>'3395'!Base_Student_Allocation</vt:lpstr>
      <vt:lpstr>'3396'!Base_Student_Allocation</vt:lpstr>
      <vt:lpstr>'3398'!Base_Student_Allocation</vt:lpstr>
      <vt:lpstr>'3400'!Base_Student_Allocation</vt:lpstr>
      <vt:lpstr>'3401'!Base_Student_Allocation</vt:lpstr>
      <vt:lpstr>'3413'!Base_Student_Allocation</vt:lpstr>
      <vt:lpstr>'3421'!Base_Student_Allocation</vt:lpstr>
      <vt:lpstr>'3431'!Base_Student_Allocation</vt:lpstr>
      <vt:lpstr>'3441'!Base_Student_Allocation</vt:lpstr>
      <vt:lpstr>'3443'!Base_Student_Allocation</vt:lpstr>
      <vt:lpstr>'3924'!Base_Student_Allocation</vt:lpstr>
      <vt:lpstr>'3941'!Base_Student_Allocation</vt:lpstr>
      <vt:lpstr>'3961'!Base_Student_Allocation</vt:lpstr>
      <vt:lpstr>'3971'!Base_Student_Allocation</vt:lpstr>
      <vt:lpstr>'4000'!Base_Student_Allocation</vt:lpstr>
      <vt:lpstr>'4001'!Base_Student_Allocation</vt:lpstr>
      <vt:lpstr>'4002'!Base_Student_Allocation</vt:lpstr>
      <vt:lpstr>'4010'!Base_Student_Allocation</vt:lpstr>
      <vt:lpstr>'4012'!Base_Student_Allocation</vt:lpstr>
      <vt:lpstr>'4013'!Base_Student_Allocation</vt:lpstr>
      <vt:lpstr>'4020'!Base_Student_Allocation</vt:lpstr>
      <vt:lpstr>'4021'!Base_Student_Allocation</vt:lpstr>
      <vt:lpstr>'4037'!Base_Student_Allocation</vt:lpstr>
      <vt:lpstr>'4041'!Base_Student_Allocation</vt:lpstr>
      <vt:lpstr>'4050'!Base_Student_Allocation</vt:lpstr>
      <vt:lpstr>'4051'!Base_Student_Allocation</vt:lpstr>
      <vt:lpstr>'4061'!Base_Student_Allocation</vt:lpstr>
      <vt:lpstr>'4072'!Base_Student_Allocation</vt:lpstr>
      <vt:lpstr>'0054'!Based_on_the_Second_Calculation_of_the_FEFP_2010_11</vt:lpstr>
      <vt:lpstr>'0642'!Based_on_the_Second_Calculation_of_the_FEFP_2010_11</vt:lpstr>
      <vt:lpstr>'0664'!Based_on_the_Second_Calculation_of_the_FEFP_2010_11</vt:lpstr>
      <vt:lpstr>'1461'!Based_on_the_Second_Calculation_of_the_FEFP_2010_11</vt:lpstr>
      <vt:lpstr>'1571'!Based_on_the_Second_Calculation_of_the_FEFP_2010_11</vt:lpstr>
      <vt:lpstr>'2521'!Based_on_the_Second_Calculation_of_the_FEFP_2010_11</vt:lpstr>
      <vt:lpstr>'2531'!Based_on_the_Second_Calculation_of_the_FEFP_2010_11</vt:lpstr>
      <vt:lpstr>'2641'!Based_on_the_Second_Calculation_of_the_FEFP_2010_11</vt:lpstr>
      <vt:lpstr>'2791'!Based_on_the_Second_Calculation_of_the_FEFP_2010_11</vt:lpstr>
      <vt:lpstr>'2801'!Based_on_the_Second_Calculation_of_the_FEFP_2010_11</vt:lpstr>
      <vt:lpstr>'2911'!Based_on_the_Second_Calculation_of_the_FEFP_2010_11</vt:lpstr>
      <vt:lpstr>'2941'!Based_on_the_Second_Calculation_of_the_FEFP_2010_11</vt:lpstr>
      <vt:lpstr>'3083'!Based_on_the_Second_Calculation_of_the_FEFP_2010_11</vt:lpstr>
      <vt:lpstr>'3345'!Based_on_the_Second_Calculation_of_the_FEFP_2010_11</vt:lpstr>
      <vt:lpstr>'3347'!Based_on_the_Second_Calculation_of_the_FEFP_2010_11</vt:lpstr>
      <vt:lpstr>'3381'!Based_on_the_Second_Calculation_of_the_FEFP_2010_11</vt:lpstr>
      <vt:lpstr>'3382'!Based_on_the_Second_Calculation_of_the_FEFP_2010_11</vt:lpstr>
      <vt:lpstr>'3384'!Based_on_the_Second_Calculation_of_the_FEFP_2010_11</vt:lpstr>
      <vt:lpstr>'3385'!Based_on_the_Second_Calculation_of_the_FEFP_2010_11</vt:lpstr>
      <vt:lpstr>'3386'!Based_on_the_Second_Calculation_of_the_FEFP_2010_11</vt:lpstr>
      <vt:lpstr>'3391'!Based_on_the_Second_Calculation_of_the_FEFP_2010_11</vt:lpstr>
      <vt:lpstr>'3394'!Based_on_the_Second_Calculation_of_the_FEFP_2010_11</vt:lpstr>
      <vt:lpstr>'3395'!Based_on_the_Second_Calculation_of_the_FEFP_2010_11</vt:lpstr>
      <vt:lpstr>'3396'!Based_on_the_Second_Calculation_of_the_FEFP_2010_11</vt:lpstr>
      <vt:lpstr>'3398'!Based_on_the_Second_Calculation_of_the_FEFP_2010_11</vt:lpstr>
      <vt:lpstr>'3400'!Based_on_the_Second_Calculation_of_the_FEFP_2010_11</vt:lpstr>
      <vt:lpstr>'3401'!Based_on_the_Second_Calculation_of_the_FEFP_2010_11</vt:lpstr>
      <vt:lpstr>'3413'!Based_on_the_Second_Calculation_of_the_FEFP_2010_11</vt:lpstr>
      <vt:lpstr>'3421'!Based_on_the_Second_Calculation_of_the_FEFP_2010_11</vt:lpstr>
      <vt:lpstr>'3431'!Based_on_the_Second_Calculation_of_the_FEFP_2010_11</vt:lpstr>
      <vt:lpstr>'3441'!Based_on_the_Second_Calculation_of_the_FEFP_2010_11</vt:lpstr>
      <vt:lpstr>'3443'!Based_on_the_Second_Calculation_of_the_FEFP_2010_11</vt:lpstr>
      <vt:lpstr>'3924'!Based_on_the_Second_Calculation_of_the_FEFP_2010_11</vt:lpstr>
      <vt:lpstr>'3941'!Based_on_the_Second_Calculation_of_the_FEFP_2010_11</vt:lpstr>
      <vt:lpstr>'3961'!Based_on_the_Second_Calculation_of_the_FEFP_2010_11</vt:lpstr>
      <vt:lpstr>'3971'!Based_on_the_Second_Calculation_of_the_FEFP_2010_11</vt:lpstr>
      <vt:lpstr>'4000'!Based_on_the_Second_Calculation_of_the_FEFP_2010_11</vt:lpstr>
      <vt:lpstr>'4001'!Based_on_the_Second_Calculation_of_the_FEFP_2010_11</vt:lpstr>
      <vt:lpstr>'4002'!Based_on_the_Second_Calculation_of_the_FEFP_2010_11</vt:lpstr>
      <vt:lpstr>'4010'!Based_on_the_Second_Calculation_of_the_FEFP_2010_11</vt:lpstr>
      <vt:lpstr>'4012'!Based_on_the_Second_Calculation_of_the_FEFP_2010_11</vt:lpstr>
      <vt:lpstr>'4013'!Based_on_the_Second_Calculation_of_the_FEFP_2010_11</vt:lpstr>
      <vt:lpstr>'4020'!Based_on_the_Second_Calculation_of_the_FEFP_2010_11</vt:lpstr>
      <vt:lpstr>'4021'!Based_on_the_Second_Calculation_of_the_FEFP_2010_11</vt:lpstr>
      <vt:lpstr>'4037'!Based_on_the_Second_Calculation_of_the_FEFP_2010_11</vt:lpstr>
      <vt:lpstr>'4041'!Based_on_the_Second_Calculation_of_the_FEFP_2010_11</vt:lpstr>
      <vt:lpstr>'4050'!Based_on_the_Second_Calculation_of_the_FEFP_2010_11</vt:lpstr>
      <vt:lpstr>'4051'!Based_on_the_Second_Calculation_of_the_FEFP_2010_11</vt:lpstr>
      <vt:lpstr>'4061'!Based_on_the_Second_Calculation_of_the_FEFP_2010_11</vt:lpstr>
      <vt:lpstr>'4072'!Based_on_the_Second_Calculation_of_the_FEFP_2010_11</vt:lpstr>
      <vt:lpstr>'0054'!DCD</vt:lpstr>
      <vt:lpstr>'0642'!DCD</vt:lpstr>
      <vt:lpstr>'0664'!DCD</vt:lpstr>
      <vt:lpstr>'1461'!DCD</vt:lpstr>
      <vt:lpstr>'1571'!DCD</vt:lpstr>
      <vt:lpstr>'2521'!DCD</vt:lpstr>
      <vt:lpstr>'2531'!DCD</vt:lpstr>
      <vt:lpstr>'2641'!DCD</vt:lpstr>
      <vt:lpstr>'2791'!DCD</vt:lpstr>
      <vt:lpstr>'2801'!DCD</vt:lpstr>
      <vt:lpstr>'2911'!DCD</vt:lpstr>
      <vt:lpstr>'2941'!DCD</vt:lpstr>
      <vt:lpstr>'3083'!DCD</vt:lpstr>
      <vt:lpstr>'3345'!DCD</vt:lpstr>
      <vt:lpstr>'3347'!DCD</vt:lpstr>
      <vt:lpstr>'3381'!DCD</vt:lpstr>
      <vt:lpstr>'3382'!DCD</vt:lpstr>
      <vt:lpstr>'3384'!DCD</vt:lpstr>
      <vt:lpstr>'3385'!DCD</vt:lpstr>
      <vt:lpstr>'3386'!DCD</vt:lpstr>
      <vt:lpstr>'3391'!DCD</vt:lpstr>
      <vt:lpstr>'3394'!DCD</vt:lpstr>
      <vt:lpstr>'3395'!DCD</vt:lpstr>
      <vt:lpstr>'3396'!DCD</vt:lpstr>
      <vt:lpstr>'3398'!DCD</vt:lpstr>
      <vt:lpstr>'3400'!DCD</vt:lpstr>
      <vt:lpstr>'3401'!DCD</vt:lpstr>
      <vt:lpstr>'3413'!DCD</vt:lpstr>
      <vt:lpstr>'3421'!DCD</vt:lpstr>
      <vt:lpstr>'3431'!DCD</vt:lpstr>
      <vt:lpstr>'3441'!DCD</vt:lpstr>
      <vt:lpstr>'3443'!DCD</vt:lpstr>
      <vt:lpstr>'3924'!DCD</vt:lpstr>
      <vt:lpstr>'3941'!DCD</vt:lpstr>
      <vt:lpstr>'3961'!DCD</vt:lpstr>
      <vt:lpstr>'3971'!DCD</vt:lpstr>
      <vt:lpstr>'4000'!DCD</vt:lpstr>
      <vt:lpstr>'4001'!DCD</vt:lpstr>
      <vt:lpstr>'4002'!DCD</vt:lpstr>
      <vt:lpstr>'4010'!DCD</vt:lpstr>
      <vt:lpstr>'4012'!DCD</vt:lpstr>
      <vt:lpstr>'4013'!DCD</vt:lpstr>
      <vt:lpstr>'4020'!DCD</vt:lpstr>
      <vt:lpstr>'4021'!DCD</vt:lpstr>
      <vt:lpstr>'4037'!DCD</vt:lpstr>
      <vt:lpstr>'4041'!DCD</vt:lpstr>
      <vt:lpstr>'4050'!DCD</vt:lpstr>
      <vt:lpstr>'4051'!DCD</vt:lpstr>
      <vt:lpstr>'4061'!DCD</vt:lpstr>
      <vt:lpstr>'4072'!DCD</vt:lpstr>
      <vt:lpstr>'0054'!District_Cost_Differential</vt:lpstr>
      <vt:lpstr>'0642'!District_Cost_Differential</vt:lpstr>
      <vt:lpstr>'0664'!District_Cost_Differential</vt:lpstr>
      <vt:lpstr>'1461'!District_Cost_Differential</vt:lpstr>
      <vt:lpstr>'1571'!District_Cost_Differential</vt:lpstr>
      <vt:lpstr>'2521'!District_Cost_Differential</vt:lpstr>
      <vt:lpstr>'2531'!District_Cost_Differential</vt:lpstr>
      <vt:lpstr>'2641'!District_Cost_Differential</vt:lpstr>
      <vt:lpstr>'2791'!District_Cost_Differential</vt:lpstr>
      <vt:lpstr>'2801'!District_Cost_Differential</vt:lpstr>
      <vt:lpstr>'2911'!District_Cost_Differential</vt:lpstr>
      <vt:lpstr>'2941'!District_Cost_Differential</vt:lpstr>
      <vt:lpstr>'3083'!District_Cost_Differential</vt:lpstr>
      <vt:lpstr>'3345'!District_Cost_Differential</vt:lpstr>
      <vt:lpstr>'3347'!District_Cost_Differential</vt:lpstr>
      <vt:lpstr>'3381'!District_Cost_Differential</vt:lpstr>
      <vt:lpstr>'3382'!District_Cost_Differential</vt:lpstr>
      <vt:lpstr>'3384'!District_Cost_Differential</vt:lpstr>
      <vt:lpstr>'3385'!District_Cost_Differential</vt:lpstr>
      <vt:lpstr>'3386'!District_Cost_Differential</vt:lpstr>
      <vt:lpstr>'3391'!District_Cost_Differential</vt:lpstr>
      <vt:lpstr>'3394'!District_Cost_Differential</vt:lpstr>
      <vt:lpstr>'3395'!District_Cost_Differential</vt:lpstr>
      <vt:lpstr>'3396'!District_Cost_Differential</vt:lpstr>
      <vt:lpstr>'3398'!District_Cost_Differential</vt:lpstr>
      <vt:lpstr>'3400'!District_Cost_Differential</vt:lpstr>
      <vt:lpstr>'3401'!District_Cost_Differential</vt:lpstr>
      <vt:lpstr>'3413'!District_Cost_Differential</vt:lpstr>
      <vt:lpstr>'3421'!District_Cost_Differential</vt:lpstr>
      <vt:lpstr>'3431'!District_Cost_Differential</vt:lpstr>
      <vt:lpstr>'3441'!District_Cost_Differential</vt:lpstr>
      <vt:lpstr>'3443'!District_Cost_Differential</vt:lpstr>
      <vt:lpstr>'3924'!District_Cost_Differential</vt:lpstr>
      <vt:lpstr>'3941'!District_Cost_Differential</vt:lpstr>
      <vt:lpstr>'3961'!District_Cost_Differential</vt:lpstr>
      <vt:lpstr>'3971'!District_Cost_Differential</vt:lpstr>
      <vt:lpstr>'4000'!District_Cost_Differential</vt:lpstr>
      <vt:lpstr>'4001'!District_Cost_Differential</vt:lpstr>
      <vt:lpstr>'4002'!District_Cost_Differential</vt:lpstr>
      <vt:lpstr>'4010'!District_Cost_Differential</vt:lpstr>
      <vt:lpstr>'4012'!District_Cost_Differential</vt:lpstr>
      <vt:lpstr>'4013'!District_Cost_Differential</vt:lpstr>
      <vt:lpstr>'4020'!District_Cost_Differential</vt:lpstr>
      <vt:lpstr>'4021'!District_Cost_Differential</vt:lpstr>
      <vt:lpstr>'4037'!District_Cost_Differential</vt:lpstr>
      <vt:lpstr>'4041'!District_Cost_Differential</vt:lpstr>
      <vt:lpstr>'4050'!District_Cost_Differential</vt:lpstr>
      <vt:lpstr>'4051'!District_Cost_Differential</vt:lpstr>
      <vt:lpstr>'4061'!District_Cost_Differential</vt:lpstr>
      <vt:lpstr>'4072'!District_Cost_Differential</vt:lpstr>
      <vt:lpstr>'0054'!District_SAI_Allocation</vt:lpstr>
      <vt:lpstr>'0642'!District_SAI_Allocation</vt:lpstr>
      <vt:lpstr>'0664'!District_SAI_Allocation</vt:lpstr>
      <vt:lpstr>'1461'!District_SAI_Allocation</vt:lpstr>
      <vt:lpstr>'1571'!District_SAI_Allocation</vt:lpstr>
      <vt:lpstr>'2521'!District_SAI_Allocation</vt:lpstr>
      <vt:lpstr>'2531'!District_SAI_Allocation</vt:lpstr>
      <vt:lpstr>'2641'!District_SAI_Allocation</vt:lpstr>
      <vt:lpstr>'2791'!District_SAI_Allocation</vt:lpstr>
      <vt:lpstr>'2801'!District_SAI_Allocation</vt:lpstr>
      <vt:lpstr>'2911'!District_SAI_Allocation</vt:lpstr>
      <vt:lpstr>'2941'!District_SAI_Allocation</vt:lpstr>
      <vt:lpstr>'3083'!District_SAI_Allocation</vt:lpstr>
      <vt:lpstr>'3345'!District_SAI_Allocation</vt:lpstr>
      <vt:lpstr>'3347'!District_SAI_Allocation</vt:lpstr>
      <vt:lpstr>'3381'!District_SAI_Allocation</vt:lpstr>
      <vt:lpstr>'3382'!District_SAI_Allocation</vt:lpstr>
      <vt:lpstr>'3384'!District_SAI_Allocation</vt:lpstr>
      <vt:lpstr>'3385'!District_SAI_Allocation</vt:lpstr>
      <vt:lpstr>'3386'!District_SAI_Allocation</vt:lpstr>
      <vt:lpstr>'3391'!District_SAI_Allocation</vt:lpstr>
      <vt:lpstr>'3394'!District_SAI_Allocation</vt:lpstr>
      <vt:lpstr>'3395'!District_SAI_Allocation</vt:lpstr>
      <vt:lpstr>'3396'!District_SAI_Allocation</vt:lpstr>
      <vt:lpstr>'3398'!District_SAI_Allocation</vt:lpstr>
      <vt:lpstr>'3400'!District_SAI_Allocation</vt:lpstr>
      <vt:lpstr>'3401'!District_SAI_Allocation</vt:lpstr>
      <vt:lpstr>'3413'!District_SAI_Allocation</vt:lpstr>
      <vt:lpstr>'3421'!District_SAI_Allocation</vt:lpstr>
      <vt:lpstr>'3431'!District_SAI_Allocation</vt:lpstr>
      <vt:lpstr>'3441'!District_SAI_Allocation</vt:lpstr>
      <vt:lpstr>'3443'!District_SAI_Allocation</vt:lpstr>
      <vt:lpstr>'3924'!District_SAI_Allocation</vt:lpstr>
      <vt:lpstr>'3941'!District_SAI_Allocation</vt:lpstr>
      <vt:lpstr>'3961'!District_SAI_Allocation</vt:lpstr>
      <vt:lpstr>'3971'!District_SAI_Allocation</vt:lpstr>
      <vt:lpstr>'4000'!District_SAI_Allocation</vt:lpstr>
      <vt:lpstr>'4001'!District_SAI_Allocation</vt:lpstr>
      <vt:lpstr>'4002'!District_SAI_Allocation</vt:lpstr>
      <vt:lpstr>'4010'!District_SAI_Allocation</vt:lpstr>
      <vt:lpstr>'4012'!District_SAI_Allocation</vt:lpstr>
      <vt:lpstr>'4013'!District_SAI_Allocation</vt:lpstr>
      <vt:lpstr>'4020'!District_SAI_Allocation</vt:lpstr>
      <vt:lpstr>'4021'!District_SAI_Allocation</vt:lpstr>
      <vt:lpstr>'4037'!District_SAI_Allocation</vt:lpstr>
      <vt:lpstr>'4041'!District_SAI_Allocation</vt:lpstr>
      <vt:lpstr>'4050'!District_SAI_Allocation</vt:lpstr>
      <vt:lpstr>'4051'!District_SAI_Allocation</vt:lpstr>
      <vt:lpstr>'4061'!District_SAI_Allocation</vt:lpstr>
      <vt:lpstr>'4072'!District_SAI_Allocation</vt:lpstr>
      <vt:lpstr>'0054'!divided_by_district_FTE</vt:lpstr>
      <vt:lpstr>'0642'!divided_by_district_FTE</vt:lpstr>
      <vt:lpstr>'0664'!divided_by_district_FTE</vt:lpstr>
      <vt:lpstr>'1461'!divided_by_district_FTE</vt:lpstr>
      <vt:lpstr>'1571'!divided_by_district_FTE</vt:lpstr>
      <vt:lpstr>'2521'!divided_by_district_FTE</vt:lpstr>
      <vt:lpstr>'2531'!divided_by_district_FTE</vt:lpstr>
      <vt:lpstr>'2641'!divided_by_district_FTE</vt:lpstr>
      <vt:lpstr>'2791'!divided_by_district_FTE</vt:lpstr>
      <vt:lpstr>'2801'!divided_by_district_FTE</vt:lpstr>
      <vt:lpstr>'2911'!divided_by_district_FTE</vt:lpstr>
      <vt:lpstr>'2941'!divided_by_district_FTE</vt:lpstr>
      <vt:lpstr>'3083'!divided_by_district_FTE</vt:lpstr>
      <vt:lpstr>'3345'!divided_by_district_FTE</vt:lpstr>
      <vt:lpstr>'3347'!divided_by_district_FTE</vt:lpstr>
      <vt:lpstr>'3381'!divided_by_district_FTE</vt:lpstr>
      <vt:lpstr>'3382'!divided_by_district_FTE</vt:lpstr>
      <vt:lpstr>'3384'!divided_by_district_FTE</vt:lpstr>
      <vt:lpstr>'3385'!divided_by_district_FTE</vt:lpstr>
      <vt:lpstr>'3386'!divided_by_district_FTE</vt:lpstr>
      <vt:lpstr>'3391'!divided_by_district_FTE</vt:lpstr>
      <vt:lpstr>'3394'!divided_by_district_FTE</vt:lpstr>
      <vt:lpstr>'3395'!divided_by_district_FTE</vt:lpstr>
      <vt:lpstr>'3396'!divided_by_district_FTE</vt:lpstr>
      <vt:lpstr>'3398'!divided_by_district_FTE</vt:lpstr>
      <vt:lpstr>'3400'!divided_by_district_FTE</vt:lpstr>
      <vt:lpstr>'3401'!divided_by_district_FTE</vt:lpstr>
      <vt:lpstr>'3413'!divided_by_district_FTE</vt:lpstr>
      <vt:lpstr>'3421'!divided_by_district_FTE</vt:lpstr>
      <vt:lpstr>'3431'!divided_by_district_FTE</vt:lpstr>
      <vt:lpstr>'3441'!divided_by_district_FTE</vt:lpstr>
      <vt:lpstr>'3443'!divided_by_district_FTE</vt:lpstr>
      <vt:lpstr>'3924'!divided_by_district_FTE</vt:lpstr>
      <vt:lpstr>'3941'!divided_by_district_FTE</vt:lpstr>
      <vt:lpstr>'3961'!divided_by_district_FTE</vt:lpstr>
      <vt:lpstr>'3971'!divided_by_district_FTE</vt:lpstr>
      <vt:lpstr>'4000'!divided_by_district_FTE</vt:lpstr>
      <vt:lpstr>'4001'!divided_by_district_FTE</vt:lpstr>
      <vt:lpstr>'4002'!divided_by_district_FTE</vt:lpstr>
      <vt:lpstr>'4010'!divided_by_district_FTE</vt:lpstr>
      <vt:lpstr>'4012'!divided_by_district_FTE</vt:lpstr>
      <vt:lpstr>'4013'!divided_by_district_FTE</vt:lpstr>
      <vt:lpstr>'4020'!divided_by_district_FTE</vt:lpstr>
      <vt:lpstr>'4021'!divided_by_district_FTE</vt:lpstr>
      <vt:lpstr>'4037'!divided_by_district_FTE</vt:lpstr>
      <vt:lpstr>'4041'!divided_by_district_FTE</vt:lpstr>
      <vt:lpstr>'4050'!divided_by_district_FTE</vt:lpstr>
      <vt:lpstr>'4051'!divided_by_district_FTE</vt:lpstr>
      <vt:lpstr>'4061'!divided_by_district_FTE</vt:lpstr>
      <vt:lpstr>'4072'!divided_by_district_FTE</vt:lpstr>
      <vt:lpstr>'0054'!FTE</vt:lpstr>
      <vt:lpstr>'0642'!FTE</vt:lpstr>
      <vt:lpstr>'0664'!FTE</vt:lpstr>
      <vt:lpstr>'1461'!FTE</vt:lpstr>
      <vt:lpstr>'1571'!FTE</vt:lpstr>
      <vt:lpstr>'2521'!FTE</vt:lpstr>
      <vt:lpstr>'2531'!FTE</vt:lpstr>
      <vt:lpstr>'2641'!FTE</vt:lpstr>
      <vt:lpstr>'2791'!FTE</vt:lpstr>
      <vt:lpstr>'2801'!FTE</vt:lpstr>
      <vt:lpstr>'2911'!FTE</vt:lpstr>
      <vt:lpstr>'2941'!FTE</vt:lpstr>
      <vt:lpstr>'3083'!FTE</vt:lpstr>
      <vt:lpstr>'3345'!FTE</vt:lpstr>
      <vt:lpstr>'3347'!FTE</vt:lpstr>
      <vt:lpstr>'3381'!FTE</vt:lpstr>
      <vt:lpstr>'3382'!FTE</vt:lpstr>
      <vt:lpstr>'3384'!FTE</vt:lpstr>
      <vt:lpstr>'3385'!FTE</vt:lpstr>
      <vt:lpstr>'3386'!FTE</vt:lpstr>
      <vt:lpstr>'3391'!FTE</vt:lpstr>
      <vt:lpstr>'3394'!FTE</vt:lpstr>
      <vt:lpstr>'3395'!FTE</vt:lpstr>
      <vt:lpstr>'3396'!FTE</vt:lpstr>
      <vt:lpstr>'3398'!FTE</vt:lpstr>
      <vt:lpstr>'3400'!FTE</vt:lpstr>
      <vt:lpstr>'3401'!FTE</vt:lpstr>
      <vt:lpstr>'3413'!FTE</vt:lpstr>
      <vt:lpstr>'3421'!FTE</vt:lpstr>
      <vt:lpstr>'3431'!FTE</vt:lpstr>
      <vt:lpstr>'3441'!FTE</vt:lpstr>
      <vt:lpstr>'3443'!FTE</vt:lpstr>
      <vt:lpstr>'3924'!FTE</vt:lpstr>
      <vt:lpstr>'3941'!FTE</vt:lpstr>
      <vt:lpstr>'3961'!FTE</vt:lpstr>
      <vt:lpstr>'3971'!FTE</vt:lpstr>
      <vt:lpstr>'4000'!FTE</vt:lpstr>
      <vt:lpstr>'4001'!FTE</vt:lpstr>
      <vt:lpstr>'4002'!FTE</vt:lpstr>
      <vt:lpstr>'4010'!FTE</vt:lpstr>
      <vt:lpstr>'4012'!FTE</vt:lpstr>
      <vt:lpstr>'4013'!FTE</vt:lpstr>
      <vt:lpstr>'4020'!FTE</vt:lpstr>
      <vt:lpstr>'4021'!FTE</vt:lpstr>
      <vt:lpstr>'4037'!FTE</vt:lpstr>
      <vt:lpstr>'4041'!FTE</vt:lpstr>
      <vt:lpstr>'4050'!FTE</vt:lpstr>
      <vt:lpstr>'4051'!FTE</vt:lpstr>
      <vt:lpstr>'4061'!FTE</vt:lpstr>
      <vt:lpstr>'4072'!FTE</vt:lpstr>
      <vt:lpstr>'0054'!Grade_Level</vt:lpstr>
      <vt:lpstr>'0642'!Grade_Level</vt:lpstr>
      <vt:lpstr>'0664'!Grade_Level</vt:lpstr>
      <vt:lpstr>'1461'!Grade_Level</vt:lpstr>
      <vt:lpstr>'1571'!Grade_Level</vt:lpstr>
      <vt:lpstr>'2521'!Grade_Level</vt:lpstr>
      <vt:lpstr>'2531'!Grade_Level</vt:lpstr>
      <vt:lpstr>'2641'!Grade_Level</vt:lpstr>
      <vt:lpstr>'2791'!Grade_Level</vt:lpstr>
      <vt:lpstr>'2801'!Grade_Level</vt:lpstr>
      <vt:lpstr>'2911'!Grade_Level</vt:lpstr>
      <vt:lpstr>'2941'!Grade_Level</vt:lpstr>
      <vt:lpstr>'3083'!Grade_Level</vt:lpstr>
      <vt:lpstr>'3345'!Grade_Level</vt:lpstr>
      <vt:lpstr>'3347'!Grade_Level</vt:lpstr>
      <vt:lpstr>'3381'!Grade_Level</vt:lpstr>
      <vt:lpstr>'3382'!Grade_Level</vt:lpstr>
      <vt:lpstr>'3384'!Grade_Level</vt:lpstr>
      <vt:lpstr>'3385'!Grade_Level</vt:lpstr>
      <vt:lpstr>'3386'!Grade_Level</vt:lpstr>
      <vt:lpstr>'3391'!Grade_Level</vt:lpstr>
      <vt:lpstr>'3394'!Grade_Level</vt:lpstr>
      <vt:lpstr>'3395'!Grade_Level</vt:lpstr>
      <vt:lpstr>'3396'!Grade_Level</vt:lpstr>
      <vt:lpstr>'3398'!Grade_Level</vt:lpstr>
      <vt:lpstr>'3400'!Grade_Level</vt:lpstr>
      <vt:lpstr>'3401'!Grade_Level</vt:lpstr>
      <vt:lpstr>'3413'!Grade_Level</vt:lpstr>
      <vt:lpstr>'3421'!Grade_Level</vt:lpstr>
      <vt:lpstr>'3431'!Grade_Level</vt:lpstr>
      <vt:lpstr>'3441'!Grade_Level</vt:lpstr>
      <vt:lpstr>'3443'!Grade_Level</vt:lpstr>
      <vt:lpstr>'3924'!Grade_Level</vt:lpstr>
      <vt:lpstr>'3941'!Grade_Level</vt:lpstr>
      <vt:lpstr>'3961'!Grade_Level</vt:lpstr>
      <vt:lpstr>'3971'!Grade_Level</vt:lpstr>
      <vt:lpstr>'4000'!Grade_Level</vt:lpstr>
      <vt:lpstr>'4001'!Grade_Level</vt:lpstr>
      <vt:lpstr>'4002'!Grade_Level</vt:lpstr>
      <vt:lpstr>'4010'!Grade_Level</vt:lpstr>
      <vt:lpstr>'4012'!Grade_Level</vt:lpstr>
      <vt:lpstr>'4013'!Grade_Level</vt:lpstr>
      <vt:lpstr>'4020'!Grade_Level</vt:lpstr>
      <vt:lpstr>'4021'!Grade_Level</vt:lpstr>
      <vt:lpstr>'4037'!Grade_Level</vt:lpstr>
      <vt:lpstr>'4041'!Grade_Level</vt:lpstr>
      <vt:lpstr>'4050'!Grade_Level</vt:lpstr>
      <vt:lpstr>'4051'!Grade_Level</vt:lpstr>
      <vt:lpstr>'4061'!Grade_Level</vt:lpstr>
      <vt:lpstr>'4072'!Grade_Level</vt:lpstr>
      <vt:lpstr>'0054'!Guarantee_Per_Student</vt:lpstr>
      <vt:lpstr>'0642'!Guarantee_Per_Student</vt:lpstr>
      <vt:lpstr>'0664'!Guarantee_Per_Student</vt:lpstr>
      <vt:lpstr>'1461'!Guarantee_Per_Student</vt:lpstr>
      <vt:lpstr>'1571'!Guarantee_Per_Student</vt:lpstr>
      <vt:lpstr>'2521'!Guarantee_Per_Student</vt:lpstr>
      <vt:lpstr>'2531'!Guarantee_Per_Student</vt:lpstr>
      <vt:lpstr>'2641'!Guarantee_Per_Student</vt:lpstr>
      <vt:lpstr>'2791'!Guarantee_Per_Student</vt:lpstr>
      <vt:lpstr>'2801'!Guarantee_Per_Student</vt:lpstr>
      <vt:lpstr>'2911'!Guarantee_Per_Student</vt:lpstr>
      <vt:lpstr>'2941'!Guarantee_Per_Student</vt:lpstr>
      <vt:lpstr>'3083'!Guarantee_Per_Student</vt:lpstr>
      <vt:lpstr>'3345'!Guarantee_Per_Student</vt:lpstr>
      <vt:lpstr>'3347'!Guarantee_Per_Student</vt:lpstr>
      <vt:lpstr>'3381'!Guarantee_Per_Student</vt:lpstr>
      <vt:lpstr>'3382'!Guarantee_Per_Student</vt:lpstr>
      <vt:lpstr>'3384'!Guarantee_Per_Student</vt:lpstr>
      <vt:lpstr>'3385'!Guarantee_Per_Student</vt:lpstr>
      <vt:lpstr>'3386'!Guarantee_Per_Student</vt:lpstr>
      <vt:lpstr>'3391'!Guarantee_Per_Student</vt:lpstr>
      <vt:lpstr>'3394'!Guarantee_Per_Student</vt:lpstr>
      <vt:lpstr>'3395'!Guarantee_Per_Student</vt:lpstr>
      <vt:lpstr>'3396'!Guarantee_Per_Student</vt:lpstr>
      <vt:lpstr>'3398'!Guarantee_Per_Student</vt:lpstr>
      <vt:lpstr>'3400'!Guarantee_Per_Student</vt:lpstr>
      <vt:lpstr>'3401'!Guarantee_Per_Student</vt:lpstr>
      <vt:lpstr>'3413'!Guarantee_Per_Student</vt:lpstr>
      <vt:lpstr>'3421'!Guarantee_Per_Student</vt:lpstr>
      <vt:lpstr>'3431'!Guarantee_Per_Student</vt:lpstr>
      <vt:lpstr>'3441'!Guarantee_Per_Student</vt:lpstr>
      <vt:lpstr>'3443'!Guarantee_Per_Student</vt:lpstr>
      <vt:lpstr>'3924'!Guarantee_Per_Student</vt:lpstr>
      <vt:lpstr>'3941'!Guarantee_Per_Student</vt:lpstr>
      <vt:lpstr>'3961'!Guarantee_Per_Student</vt:lpstr>
      <vt:lpstr>'3971'!Guarantee_Per_Student</vt:lpstr>
      <vt:lpstr>'4000'!Guarantee_Per_Student</vt:lpstr>
      <vt:lpstr>'4001'!Guarantee_Per_Student</vt:lpstr>
      <vt:lpstr>'4002'!Guarantee_Per_Student</vt:lpstr>
      <vt:lpstr>'4010'!Guarantee_Per_Student</vt:lpstr>
      <vt:lpstr>'4012'!Guarantee_Per_Student</vt:lpstr>
      <vt:lpstr>'4013'!Guarantee_Per_Student</vt:lpstr>
      <vt:lpstr>'4020'!Guarantee_Per_Student</vt:lpstr>
      <vt:lpstr>'4021'!Guarantee_Per_Student</vt:lpstr>
      <vt:lpstr>'4037'!Guarantee_Per_Student</vt:lpstr>
      <vt:lpstr>'4041'!Guarantee_Per_Student</vt:lpstr>
      <vt:lpstr>'4050'!Guarantee_Per_Student</vt:lpstr>
      <vt:lpstr>'4051'!Guarantee_Per_Student</vt:lpstr>
      <vt:lpstr>'4061'!Guarantee_Per_Student</vt:lpstr>
      <vt:lpstr>'4072'!Guarantee_Per_Student</vt:lpstr>
      <vt:lpstr>'0054'!Matrix_Level</vt:lpstr>
      <vt:lpstr>'0642'!Matrix_Level</vt:lpstr>
      <vt:lpstr>'0664'!Matrix_Level</vt:lpstr>
      <vt:lpstr>'1461'!Matrix_Level</vt:lpstr>
      <vt:lpstr>'1571'!Matrix_Level</vt:lpstr>
      <vt:lpstr>'2521'!Matrix_Level</vt:lpstr>
      <vt:lpstr>'2531'!Matrix_Level</vt:lpstr>
      <vt:lpstr>'2641'!Matrix_Level</vt:lpstr>
      <vt:lpstr>'2791'!Matrix_Level</vt:lpstr>
      <vt:lpstr>'2801'!Matrix_Level</vt:lpstr>
      <vt:lpstr>'2911'!Matrix_Level</vt:lpstr>
      <vt:lpstr>'2941'!Matrix_Level</vt:lpstr>
      <vt:lpstr>'3083'!Matrix_Level</vt:lpstr>
      <vt:lpstr>'3345'!Matrix_Level</vt:lpstr>
      <vt:lpstr>'3347'!Matrix_Level</vt:lpstr>
      <vt:lpstr>'3381'!Matrix_Level</vt:lpstr>
      <vt:lpstr>'3382'!Matrix_Level</vt:lpstr>
      <vt:lpstr>'3384'!Matrix_Level</vt:lpstr>
      <vt:lpstr>'3385'!Matrix_Level</vt:lpstr>
      <vt:lpstr>'3386'!Matrix_Level</vt:lpstr>
      <vt:lpstr>'3391'!Matrix_Level</vt:lpstr>
      <vt:lpstr>'3394'!Matrix_Level</vt:lpstr>
      <vt:lpstr>'3395'!Matrix_Level</vt:lpstr>
      <vt:lpstr>'3396'!Matrix_Level</vt:lpstr>
      <vt:lpstr>'3398'!Matrix_Level</vt:lpstr>
      <vt:lpstr>'3400'!Matrix_Level</vt:lpstr>
      <vt:lpstr>'3401'!Matrix_Level</vt:lpstr>
      <vt:lpstr>'3413'!Matrix_Level</vt:lpstr>
      <vt:lpstr>'3421'!Matrix_Level</vt:lpstr>
      <vt:lpstr>'3431'!Matrix_Level</vt:lpstr>
      <vt:lpstr>'3441'!Matrix_Level</vt:lpstr>
      <vt:lpstr>'3443'!Matrix_Level</vt:lpstr>
      <vt:lpstr>'3924'!Matrix_Level</vt:lpstr>
      <vt:lpstr>'3941'!Matrix_Level</vt:lpstr>
      <vt:lpstr>'3961'!Matrix_Level</vt:lpstr>
      <vt:lpstr>'3971'!Matrix_Level</vt:lpstr>
      <vt:lpstr>'4000'!Matrix_Level</vt:lpstr>
      <vt:lpstr>'4001'!Matrix_Level</vt:lpstr>
      <vt:lpstr>'4002'!Matrix_Level</vt:lpstr>
      <vt:lpstr>'4010'!Matrix_Level</vt:lpstr>
      <vt:lpstr>'4012'!Matrix_Level</vt:lpstr>
      <vt:lpstr>'4013'!Matrix_Level</vt:lpstr>
      <vt:lpstr>'4020'!Matrix_Level</vt:lpstr>
      <vt:lpstr>'4021'!Matrix_Level</vt:lpstr>
      <vt:lpstr>'4037'!Matrix_Level</vt:lpstr>
      <vt:lpstr>'4041'!Matrix_Level</vt:lpstr>
      <vt:lpstr>'4050'!Matrix_Level</vt:lpstr>
      <vt:lpstr>'4051'!Matrix_Level</vt:lpstr>
      <vt:lpstr>'4061'!Matrix_Level</vt:lpstr>
      <vt:lpstr>'4072'!Matrix_Level</vt:lpstr>
      <vt:lpstr>'0054'!Number_of_FTE</vt:lpstr>
      <vt:lpstr>'0642'!Number_of_FTE</vt:lpstr>
      <vt:lpstr>'0664'!Number_of_FTE</vt:lpstr>
      <vt:lpstr>'1461'!Number_of_FTE</vt:lpstr>
      <vt:lpstr>'1571'!Number_of_FTE</vt:lpstr>
      <vt:lpstr>'2521'!Number_of_FTE</vt:lpstr>
      <vt:lpstr>'2531'!Number_of_FTE</vt:lpstr>
      <vt:lpstr>'2641'!Number_of_FTE</vt:lpstr>
      <vt:lpstr>'2791'!Number_of_FTE</vt:lpstr>
      <vt:lpstr>'2801'!Number_of_FTE</vt:lpstr>
      <vt:lpstr>'2911'!Number_of_FTE</vt:lpstr>
      <vt:lpstr>'2941'!Number_of_FTE</vt:lpstr>
      <vt:lpstr>'3083'!Number_of_FTE</vt:lpstr>
      <vt:lpstr>'3345'!Number_of_FTE</vt:lpstr>
      <vt:lpstr>'3347'!Number_of_FTE</vt:lpstr>
      <vt:lpstr>'3381'!Number_of_FTE</vt:lpstr>
      <vt:lpstr>'3382'!Number_of_FTE</vt:lpstr>
      <vt:lpstr>'3384'!Number_of_FTE</vt:lpstr>
      <vt:lpstr>'3385'!Number_of_FTE</vt:lpstr>
      <vt:lpstr>'3386'!Number_of_FTE</vt:lpstr>
      <vt:lpstr>'3391'!Number_of_FTE</vt:lpstr>
      <vt:lpstr>'3394'!Number_of_FTE</vt:lpstr>
      <vt:lpstr>'3395'!Number_of_FTE</vt:lpstr>
      <vt:lpstr>'3396'!Number_of_FTE</vt:lpstr>
      <vt:lpstr>'3398'!Number_of_FTE</vt:lpstr>
      <vt:lpstr>'3400'!Number_of_FTE</vt:lpstr>
      <vt:lpstr>'3401'!Number_of_FTE</vt:lpstr>
      <vt:lpstr>'3413'!Number_of_FTE</vt:lpstr>
      <vt:lpstr>'3421'!Number_of_FTE</vt:lpstr>
      <vt:lpstr>'3431'!Number_of_FTE</vt:lpstr>
      <vt:lpstr>'3441'!Number_of_FTE</vt:lpstr>
      <vt:lpstr>'3443'!Number_of_FTE</vt:lpstr>
      <vt:lpstr>'3924'!Number_of_FTE</vt:lpstr>
      <vt:lpstr>'3941'!Number_of_FTE</vt:lpstr>
      <vt:lpstr>'3961'!Number_of_FTE</vt:lpstr>
      <vt:lpstr>'3971'!Number_of_FTE</vt:lpstr>
      <vt:lpstr>'4000'!Number_of_FTE</vt:lpstr>
      <vt:lpstr>'4001'!Number_of_FTE</vt:lpstr>
      <vt:lpstr>'4002'!Number_of_FTE</vt:lpstr>
      <vt:lpstr>'4010'!Number_of_FTE</vt:lpstr>
      <vt:lpstr>'4012'!Number_of_FTE</vt:lpstr>
      <vt:lpstr>'4013'!Number_of_FTE</vt:lpstr>
      <vt:lpstr>'4020'!Number_of_FTE</vt:lpstr>
      <vt:lpstr>'4021'!Number_of_FTE</vt:lpstr>
      <vt:lpstr>'4037'!Number_of_FTE</vt:lpstr>
      <vt:lpstr>'4041'!Number_of_FTE</vt:lpstr>
      <vt:lpstr>'4050'!Number_of_FTE</vt:lpstr>
      <vt:lpstr>'4051'!Number_of_FTE</vt:lpstr>
      <vt:lpstr>'4061'!Number_of_FTE</vt:lpstr>
      <vt:lpstr>'4072'!Number_of_FTE</vt:lpstr>
      <vt:lpstr>'0054'!Per_Student</vt:lpstr>
      <vt:lpstr>'0642'!Per_Student</vt:lpstr>
      <vt:lpstr>'0664'!Per_Student</vt:lpstr>
      <vt:lpstr>'1461'!Per_Student</vt:lpstr>
      <vt:lpstr>'1571'!Per_Student</vt:lpstr>
      <vt:lpstr>'2521'!Per_Student</vt:lpstr>
      <vt:lpstr>'2531'!Per_Student</vt:lpstr>
      <vt:lpstr>'2641'!Per_Student</vt:lpstr>
      <vt:lpstr>'2791'!Per_Student</vt:lpstr>
      <vt:lpstr>'2801'!Per_Student</vt:lpstr>
      <vt:lpstr>'2911'!Per_Student</vt:lpstr>
      <vt:lpstr>'2941'!Per_Student</vt:lpstr>
      <vt:lpstr>'3083'!Per_Student</vt:lpstr>
      <vt:lpstr>'3345'!Per_Student</vt:lpstr>
      <vt:lpstr>'3347'!Per_Student</vt:lpstr>
      <vt:lpstr>'3381'!Per_Student</vt:lpstr>
      <vt:lpstr>'3382'!Per_Student</vt:lpstr>
      <vt:lpstr>'3384'!Per_Student</vt:lpstr>
      <vt:lpstr>'3385'!Per_Student</vt:lpstr>
      <vt:lpstr>'3386'!Per_Student</vt:lpstr>
      <vt:lpstr>'3391'!Per_Student</vt:lpstr>
      <vt:lpstr>'3394'!Per_Student</vt:lpstr>
      <vt:lpstr>'3395'!Per_Student</vt:lpstr>
      <vt:lpstr>'3396'!Per_Student</vt:lpstr>
      <vt:lpstr>'3398'!Per_Student</vt:lpstr>
      <vt:lpstr>'3400'!Per_Student</vt:lpstr>
      <vt:lpstr>'3401'!Per_Student</vt:lpstr>
      <vt:lpstr>'3413'!Per_Student</vt:lpstr>
      <vt:lpstr>'3421'!Per_Student</vt:lpstr>
      <vt:lpstr>'3431'!Per_Student</vt:lpstr>
      <vt:lpstr>'3441'!Per_Student</vt:lpstr>
      <vt:lpstr>'3443'!Per_Student</vt:lpstr>
      <vt:lpstr>'3924'!Per_Student</vt:lpstr>
      <vt:lpstr>'3941'!Per_Student</vt:lpstr>
      <vt:lpstr>'3961'!Per_Student</vt:lpstr>
      <vt:lpstr>'3971'!Per_Student</vt:lpstr>
      <vt:lpstr>'4000'!Per_Student</vt:lpstr>
      <vt:lpstr>'4001'!Per_Student</vt:lpstr>
      <vt:lpstr>'4002'!Per_Student</vt:lpstr>
      <vt:lpstr>'4010'!Per_Student</vt:lpstr>
      <vt:lpstr>'4012'!Per_Student</vt:lpstr>
      <vt:lpstr>'4013'!Per_Student</vt:lpstr>
      <vt:lpstr>'4020'!Per_Student</vt:lpstr>
      <vt:lpstr>'4021'!Per_Student</vt:lpstr>
      <vt:lpstr>'4037'!Per_Student</vt:lpstr>
      <vt:lpstr>'4041'!Per_Student</vt:lpstr>
      <vt:lpstr>'4050'!Per_Student</vt:lpstr>
      <vt:lpstr>'4051'!Per_Student</vt:lpstr>
      <vt:lpstr>'4061'!Per_Student</vt:lpstr>
      <vt:lpstr>'4072'!Per_Student</vt:lpstr>
      <vt:lpstr>'0054'!PK___3</vt:lpstr>
      <vt:lpstr>'0642'!PK___3</vt:lpstr>
      <vt:lpstr>'0664'!PK___3</vt:lpstr>
      <vt:lpstr>'1461'!PK___3</vt:lpstr>
      <vt:lpstr>'1571'!PK___3</vt:lpstr>
      <vt:lpstr>'2521'!PK___3</vt:lpstr>
      <vt:lpstr>'2531'!PK___3</vt:lpstr>
      <vt:lpstr>'2641'!PK___3</vt:lpstr>
      <vt:lpstr>'2791'!PK___3</vt:lpstr>
      <vt:lpstr>'2801'!PK___3</vt:lpstr>
      <vt:lpstr>'2911'!PK___3</vt:lpstr>
      <vt:lpstr>'2941'!PK___3</vt:lpstr>
      <vt:lpstr>'3083'!PK___3</vt:lpstr>
      <vt:lpstr>'3345'!PK___3</vt:lpstr>
      <vt:lpstr>'3347'!PK___3</vt:lpstr>
      <vt:lpstr>'3381'!PK___3</vt:lpstr>
      <vt:lpstr>'3382'!PK___3</vt:lpstr>
      <vt:lpstr>'3384'!PK___3</vt:lpstr>
      <vt:lpstr>'3385'!PK___3</vt:lpstr>
      <vt:lpstr>'3386'!PK___3</vt:lpstr>
      <vt:lpstr>'3391'!PK___3</vt:lpstr>
      <vt:lpstr>'3394'!PK___3</vt:lpstr>
      <vt:lpstr>'3395'!PK___3</vt:lpstr>
      <vt:lpstr>'3396'!PK___3</vt:lpstr>
      <vt:lpstr>'3398'!PK___3</vt:lpstr>
      <vt:lpstr>'3400'!PK___3</vt:lpstr>
      <vt:lpstr>'3401'!PK___3</vt:lpstr>
      <vt:lpstr>'3413'!PK___3</vt:lpstr>
      <vt:lpstr>'3421'!PK___3</vt:lpstr>
      <vt:lpstr>'3431'!PK___3</vt:lpstr>
      <vt:lpstr>'3441'!PK___3</vt:lpstr>
      <vt:lpstr>'3443'!PK___3</vt:lpstr>
      <vt:lpstr>'3924'!PK___3</vt:lpstr>
      <vt:lpstr>'3941'!PK___3</vt:lpstr>
      <vt:lpstr>'3961'!PK___3</vt:lpstr>
      <vt:lpstr>'3971'!PK___3</vt:lpstr>
      <vt:lpstr>'4000'!PK___3</vt:lpstr>
      <vt:lpstr>'4001'!PK___3</vt:lpstr>
      <vt:lpstr>'4002'!PK___3</vt:lpstr>
      <vt:lpstr>'4010'!PK___3</vt:lpstr>
      <vt:lpstr>'4012'!PK___3</vt:lpstr>
      <vt:lpstr>'4013'!PK___3</vt:lpstr>
      <vt:lpstr>'4020'!PK___3</vt:lpstr>
      <vt:lpstr>'4021'!PK___3</vt:lpstr>
      <vt:lpstr>'4037'!PK___3</vt:lpstr>
      <vt:lpstr>'4041'!PK___3</vt:lpstr>
      <vt:lpstr>'4050'!PK___3</vt:lpstr>
      <vt:lpstr>'4051'!PK___3</vt:lpstr>
      <vt:lpstr>'4061'!PK___3</vt:lpstr>
      <vt:lpstr>'4072'!PK___3</vt:lpstr>
      <vt:lpstr>'0054'!Print_Area</vt:lpstr>
      <vt:lpstr>'0642'!Print_Area</vt:lpstr>
      <vt:lpstr>'0664'!Print_Area</vt:lpstr>
      <vt:lpstr>'1461'!Print_Area</vt:lpstr>
      <vt:lpstr>'1571'!Print_Area</vt:lpstr>
      <vt:lpstr>'2521'!Print_Area</vt:lpstr>
      <vt:lpstr>'2531'!Print_Area</vt:lpstr>
      <vt:lpstr>'2641'!Print_Area</vt:lpstr>
      <vt:lpstr>'2791'!Print_Area</vt:lpstr>
      <vt:lpstr>'2801'!Print_Area</vt:lpstr>
      <vt:lpstr>'2911'!Print_Area</vt:lpstr>
      <vt:lpstr>'2941'!Print_Area</vt:lpstr>
      <vt:lpstr>'3083'!Print_Area</vt:lpstr>
      <vt:lpstr>'3345'!Print_Area</vt:lpstr>
      <vt:lpstr>'3347'!Print_Area</vt:lpstr>
      <vt:lpstr>'3381'!Print_Area</vt:lpstr>
      <vt:lpstr>'3382'!Print_Area</vt:lpstr>
      <vt:lpstr>'3384'!Print_Area</vt:lpstr>
      <vt:lpstr>'3385'!Print_Area</vt:lpstr>
      <vt:lpstr>'3386'!Print_Area</vt:lpstr>
      <vt:lpstr>'3391'!Print_Area</vt:lpstr>
      <vt:lpstr>'3394'!Print_Area</vt:lpstr>
      <vt:lpstr>'3395'!Print_Area</vt:lpstr>
      <vt:lpstr>'3396'!Print_Area</vt:lpstr>
      <vt:lpstr>'3398'!Print_Area</vt:lpstr>
      <vt:lpstr>'3400'!Print_Area</vt:lpstr>
      <vt:lpstr>'3401'!Print_Area</vt:lpstr>
      <vt:lpstr>'3413'!Print_Area</vt:lpstr>
      <vt:lpstr>'3421'!Print_Area</vt:lpstr>
      <vt:lpstr>'3431'!Print_Area</vt:lpstr>
      <vt:lpstr>'3441'!Print_Area</vt:lpstr>
      <vt:lpstr>'3443'!Print_Area</vt:lpstr>
      <vt:lpstr>'3924'!Print_Area</vt:lpstr>
      <vt:lpstr>'3941'!Print_Area</vt:lpstr>
      <vt:lpstr>'3961'!Print_Area</vt:lpstr>
      <vt:lpstr>'3971'!Print_Area</vt:lpstr>
      <vt:lpstr>'4000'!Print_Area</vt:lpstr>
      <vt:lpstr>'4001'!Print_Area</vt:lpstr>
      <vt:lpstr>'4002'!Print_Area</vt:lpstr>
      <vt:lpstr>'4010'!Print_Area</vt:lpstr>
      <vt:lpstr>'4012'!Print_Area</vt:lpstr>
      <vt:lpstr>'4013'!Print_Area</vt:lpstr>
      <vt:lpstr>'4020'!Print_Area</vt:lpstr>
      <vt:lpstr>'4021'!Print_Area</vt:lpstr>
      <vt:lpstr>'4037'!Print_Area</vt:lpstr>
      <vt:lpstr>'4040'!Print_Area</vt:lpstr>
      <vt:lpstr>'4041'!Print_Area</vt:lpstr>
      <vt:lpstr>'4050'!Print_Area</vt:lpstr>
      <vt:lpstr>'4051'!Print_Area</vt:lpstr>
      <vt:lpstr>'4061'!Print_Area</vt:lpstr>
      <vt:lpstr>'4072'!Print_Area</vt:lpstr>
      <vt:lpstr>'Net Payment'!Print_Area</vt:lpstr>
      <vt:lpstr>Notes!Print_Area</vt:lpstr>
      <vt:lpstr>'Net Payment'!Print_Titles</vt:lpstr>
      <vt:lpstr>'0054'!Program</vt:lpstr>
      <vt:lpstr>'0642'!Program</vt:lpstr>
      <vt:lpstr>'0664'!Program</vt:lpstr>
      <vt:lpstr>'1461'!Program</vt:lpstr>
      <vt:lpstr>'1571'!Program</vt:lpstr>
      <vt:lpstr>'2521'!Program</vt:lpstr>
      <vt:lpstr>'2531'!Program</vt:lpstr>
      <vt:lpstr>'2641'!Program</vt:lpstr>
      <vt:lpstr>'2791'!Program</vt:lpstr>
      <vt:lpstr>'2801'!Program</vt:lpstr>
      <vt:lpstr>'2911'!Program</vt:lpstr>
      <vt:lpstr>'2941'!Program</vt:lpstr>
      <vt:lpstr>'3083'!Program</vt:lpstr>
      <vt:lpstr>'3345'!Program</vt:lpstr>
      <vt:lpstr>'3347'!Program</vt:lpstr>
      <vt:lpstr>'3381'!Program</vt:lpstr>
      <vt:lpstr>'3382'!Program</vt:lpstr>
      <vt:lpstr>'3384'!Program</vt:lpstr>
      <vt:lpstr>'3385'!Program</vt:lpstr>
      <vt:lpstr>'3386'!Program</vt:lpstr>
      <vt:lpstr>'3391'!Program</vt:lpstr>
      <vt:lpstr>'3394'!Program</vt:lpstr>
      <vt:lpstr>'3395'!Program</vt:lpstr>
      <vt:lpstr>'3396'!Program</vt:lpstr>
      <vt:lpstr>'3398'!Program</vt:lpstr>
      <vt:lpstr>'3400'!Program</vt:lpstr>
      <vt:lpstr>'3401'!Program</vt:lpstr>
      <vt:lpstr>'3413'!Program</vt:lpstr>
      <vt:lpstr>'3421'!Program</vt:lpstr>
      <vt:lpstr>'3431'!Program</vt:lpstr>
      <vt:lpstr>'3441'!Program</vt:lpstr>
      <vt:lpstr>'3443'!Program</vt:lpstr>
      <vt:lpstr>'3924'!Program</vt:lpstr>
      <vt:lpstr>'3941'!Program</vt:lpstr>
      <vt:lpstr>'3961'!Program</vt:lpstr>
      <vt:lpstr>'3971'!Program</vt:lpstr>
      <vt:lpstr>'4000'!Program</vt:lpstr>
      <vt:lpstr>'4001'!Program</vt:lpstr>
      <vt:lpstr>'4002'!Program</vt:lpstr>
      <vt:lpstr>'4010'!Program</vt:lpstr>
      <vt:lpstr>'4012'!Program</vt:lpstr>
      <vt:lpstr>'4013'!Program</vt:lpstr>
      <vt:lpstr>'4020'!Program</vt:lpstr>
      <vt:lpstr>'4021'!Program</vt:lpstr>
      <vt:lpstr>'4037'!Program</vt:lpstr>
      <vt:lpstr>'4041'!Program</vt:lpstr>
      <vt:lpstr>'4050'!Program</vt:lpstr>
      <vt:lpstr>'4051'!Program</vt:lpstr>
      <vt:lpstr>'4061'!Program</vt:lpstr>
      <vt:lpstr>'4072'!Program</vt:lpstr>
      <vt:lpstr>'0054'!Program______________________________Cost_Factor</vt:lpstr>
      <vt:lpstr>'0642'!Program______________________________Cost_Factor</vt:lpstr>
      <vt:lpstr>'0664'!Program______________________________Cost_Factor</vt:lpstr>
      <vt:lpstr>'1461'!Program______________________________Cost_Factor</vt:lpstr>
      <vt:lpstr>'1571'!Program______________________________Cost_Factor</vt:lpstr>
      <vt:lpstr>'2521'!Program______________________________Cost_Factor</vt:lpstr>
      <vt:lpstr>'2531'!Program______________________________Cost_Factor</vt:lpstr>
      <vt:lpstr>'2641'!Program______________________________Cost_Factor</vt:lpstr>
      <vt:lpstr>'2791'!Program______________________________Cost_Factor</vt:lpstr>
      <vt:lpstr>'2801'!Program______________________________Cost_Factor</vt:lpstr>
      <vt:lpstr>'2911'!Program______________________________Cost_Factor</vt:lpstr>
      <vt:lpstr>'2941'!Program______________________________Cost_Factor</vt:lpstr>
      <vt:lpstr>'3083'!Program______________________________Cost_Factor</vt:lpstr>
      <vt:lpstr>'3345'!Program______________________________Cost_Factor</vt:lpstr>
      <vt:lpstr>'3347'!Program______________________________Cost_Factor</vt:lpstr>
      <vt:lpstr>'3381'!Program______________________________Cost_Factor</vt:lpstr>
      <vt:lpstr>'3382'!Program______________________________Cost_Factor</vt:lpstr>
      <vt:lpstr>'3384'!Program______________________________Cost_Factor</vt:lpstr>
      <vt:lpstr>'3385'!Program______________________________Cost_Factor</vt:lpstr>
      <vt:lpstr>'3386'!Program______________________________Cost_Factor</vt:lpstr>
      <vt:lpstr>'3391'!Program______________________________Cost_Factor</vt:lpstr>
      <vt:lpstr>'3394'!Program______________________________Cost_Factor</vt:lpstr>
      <vt:lpstr>'3395'!Program______________________________Cost_Factor</vt:lpstr>
      <vt:lpstr>'3396'!Program______________________________Cost_Factor</vt:lpstr>
      <vt:lpstr>'3398'!Program______________________________Cost_Factor</vt:lpstr>
      <vt:lpstr>'3400'!Program______________________________Cost_Factor</vt:lpstr>
      <vt:lpstr>'3401'!Program______________________________Cost_Factor</vt:lpstr>
      <vt:lpstr>'3413'!Program______________________________Cost_Factor</vt:lpstr>
      <vt:lpstr>'3421'!Program______________________________Cost_Factor</vt:lpstr>
      <vt:lpstr>'3431'!Program______________________________Cost_Factor</vt:lpstr>
      <vt:lpstr>'3441'!Program______________________________Cost_Factor</vt:lpstr>
      <vt:lpstr>'3443'!Program______________________________Cost_Factor</vt:lpstr>
      <vt:lpstr>'3924'!Program______________________________Cost_Factor</vt:lpstr>
      <vt:lpstr>'3941'!Program______________________________Cost_Factor</vt:lpstr>
      <vt:lpstr>'3961'!Program______________________________Cost_Factor</vt:lpstr>
      <vt:lpstr>'3971'!Program______________________________Cost_Factor</vt:lpstr>
      <vt:lpstr>'4000'!Program______________________________Cost_Factor</vt:lpstr>
      <vt:lpstr>'4001'!Program______________________________Cost_Factor</vt:lpstr>
      <vt:lpstr>'4002'!Program______________________________Cost_Factor</vt:lpstr>
      <vt:lpstr>'4010'!Program______________________________Cost_Factor</vt:lpstr>
      <vt:lpstr>'4012'!Program______________________________Cost_Factor</vt:lpstr>
      <vt:lpstr>'4013'!Program______________________________Cost_Factor</vt:lpstr>
      <vt:lpstr>'4020'!Program______________________________Cost_Factor</vt:lpstr>
      <vt:lpstr>'4021'!Program______________________________Cost_Factor</vt:lpstr>
      <vt:lpstr>'4037'!Program______________________________Cost_Factor</vt:lpstr>
      <vt:lpstr>'4041'!Program______________________________Cost_Factor</vt:lpstr>
      <vt:lpstr>'4050'!Program______________________________Cost_Factor</vt:lpstr>
      <vt:lpstr>'4051'!Program______________________________Cost_Factor</vt:lpstr>
      <vt:lpstr>'4061'!Program______________________________Cost_Factor</vt:lpstr>
      <vt:lpstr>'4072'!Program______________________________Cost_Factor</vt:lpstr>
      <vt:lpstr>'0054'!Revenue_Estimate_Worksheet_for___________Charter_School</vt:lpstr>
      <vt:lpstr>'0642'!Revenue_Estimate_Worksheet_for___________Charter_School</vt:lpstr>
      <vt:lpstr>'0664'!Revenue_Estimate_Worksheet_for___________Charter_School</vt:lpstr>
      <vt:lpstr>'1461'!Revenue_Estimate_Worksheet_for___________Charter_School</vt:lpstr>
      <vt:lpstr>'1571'!Revenue_Estimate_Worksheet_for___________Charter_School</vt:lpstr>
      <vt:lpstr>'2521'!Revenue_Estimate_Worksheet_for___________Charter_School</vt:lpstr>
      <vt:lpstr>'2531'!Revenue_Estimate_Worksheet_for___________Charter_School</vt:lpstr>
      <vt:lpstr>'2641'!Revenue_Estimate_Worksheet_for___________Charter_School</vt:lpstr>
      <vt:lpstr>'2791'!Revenue_Estimate_Worksheet_for___________Charter_School</vt:lpstr>
      <vt:lpstr>'2801'!Revenue_Estimate_Worksheet_for___________Charter_School</vt:lpstr>
      <vt:lpstr>'2911'!Revenue_Estimate_Worksheet_for___________Charter_School</vt:lpstr>
      <vt:lpstr>'2941'!Revenue_Estimate_Worksheet_for___________Charter_School</vt:lpstr>
      <vt:lpstr>'3083'!Revenue_Estimate_Worksheet_for___________Charter_School</vt:lpstr>
      <vt:lpstr>'3345'!Revenue_Estimate_Worksheet_for___________Charter_School</vt:lpstr>
      <vt:lpstr>'3347'!Revenue_Estimate_Worksheet_for___________Charter_School</vt:lpstr>
      <vt:lpstr>'3381'!Revenue_Estimate_Worksheet_for___________Charter_School</vt:lpstr>
      <vt:lpstr>'3382'!Revenue_Estimate_Worksheet_for___________Charter_School</vt:lpstr>
      <vt:lpstr>'3384'!Revenue_Estimate_Worksheet_for___________Charter_School</vt:lpstr>
      <vt:lpstr>'3385'!Revenue_Estimate_Worksheet_for___________Charter_School</vt:lpstr>
      <vt:lpstr>'3386'!Revenue_Estimate_Worksheet_for___________Charter_School</vt:lpstr>
      <vt:lpstr>'3391'!Revenue_Estimate_Worksheet_for___________Charter_School</vt:lpstr>
      <vt:lpstr>'3394'!Revenue_Estimate_Worksheet_for___________Charter_School</vt:lpstr>
      <vt:lpstr>'3395'!Revenue_Estimate_Worksheet_for___________Charter_School</vt:lpstr>
      <vt:lpstr>'3396'!Revenue_Estimate_Worksheet_for___________Charter_School</vt:lpstr>
      <vt:lpstr>'3398'!Revenue_Estimate_Worksheet_for___________Charter_School</vt:lpstr>
      <vt:lpstr>'3400'!Revenue_Estimate_Worksheet_for___________Charter_School</vt:lpstr>
      <vt:lpstr>'3401'!Revenue_Estimate_Worksheet_for___________Charter_School</vt:lpstr>
      <vt:lpstr>'3413'!Revenue_Estimate_Worksheet_for___________Charter_School</vt:lpstr>
      <vt:lpstr>'3421'!Revenue_Estimate_Worksheet_for___________Charter_School</vt:lpstr>
      <vt:lpstr>'3431'!Revenue_Estimate_Worksheet_for___________Charter_School</vt:lpstr>
      <vt:lpstr>'3441'!Revenue_Estimate_Worksheet_for___________Charter_School</vt:lpstr>
      <vt:lpstr>'3443'!Revenue_Estimate_Worksheet_for___________Charter_School</vt:lpstr>
      <vt:lpstr>'3924'!Revenue_Estimate_Worksheet_for___________Charter_School</vt:lpstr>
      <vt:lpstr>'3941'!Revenue_Estimate_Worksheet_for___________Charter_School</vt:lpstr>
      <vt:lpstr>'3961'!Revenue_Estimate_Worksheet_for___________Charter_School</vt:lpstr>
      <vt:lpstr>'3971'!Revenue_Estimate_Worksheet_for___________Charter_School</vt:lpstr>
      <vt:lpstr>'4000'!Revenue_Estimate_Worksheet_for___________Charter_School</vt:lpstr>
      <vt:lpstr>'4001'!Revenue_Estimate_Worksheet_for___________Charter_School</vt:lpstr>
      <vt:lpstr>'4002'!Revenue_Estimate_Worksheet_for___________Charter_School</vt:lpstr>
      <vt:lpstr>'4010'!Revenue_Estimate_Worksheet_for___________Charter_School</vt:lpstr>
      <vt:lpstr>'4012'!Revenue_Estimate_Worksheet_for___________Charter_School</vt:lpstr>
      <vt:lpstr>'4013'!Revenue_Estimate_Worksheet_for___________Charter_School</vt:lpstr>
      <vt:lpstr>'4020'!Revenue_Estimate_Worksheet_for___________Charter_School</vt:lpstr>
      <vt:lpstr>'4021'!Revenue_Estimate_Worksheet_for___________Charter_School</vt:lpstr>
      <vt:lpstr>'4037'!Revenue_Estimate_Worksheet_for___________Charter_School</vt:lpstr>
      <vt:lpstr>'4041'!Revenue_Estimate_Worksheet_for___________Charter_School</vt:lpstr>
      <vt:lpstr>'4050'!Revenue_Estimate_Worksheet_for___________Charter_School</vt:lpstr>
      <vt:lpstr>'4051'!Revenue_Estimate_Worksheet_for___________Charter_School</vt:lpstr>
      <vt:lpstr>'4061'!Revenue_Estimate_Worksheet_for___________Charter_School</vt:lpstr>
      <vt:lpstr>'4072'!Revenue_Estimate_Worksheet_for___________Charter_School</vt:lpstr>
      <vt:lpstr>'0054'!School_District</vt:lpstr>
      <vt:lpstr>'0642'!School_District</vt:lpstr>
      <vt:lpstr>'0664'!School_District</vt:lpstr>
      <vt:lpstr>'1461'!School_District</vt:lpstr>
      <vt:lpstr>'1571'!School_District</vt:lpstr>
      <vt:lpstr>'2521'!School_District</vt:lpstr>
      <vt:lpstr>'2531'!School_District</vt:lpstr>
      <vt:lpstr>'2641'!School_District</vt:lpstr>
      <vt:lpstr>'2791'!School_District</vt:lpstr>
      <vt:lpstr>'2801'!School_District</vt:lpstr>
      <vt:lpstr>'2911'!School_District</vt:lpstr>
      <vt:lpstr>'2941'!School_District</vt:lpstr>
      <vt:lpstr>'3083'!School_District</vt:lpstr>
      <vt:lpstr>'3345'!School_District</vt:lpstr>
      <vt:lpstr>'3347'!School_District</vt:lpstr>
      <vt:lpstr>'3381'!School_District</vt:lpstr>
      <vt:lpstr>'3382'!School_District</vt:lpstr>
      <vt:lpstr>'3384'!School_District</vt:lpstr>
      <vt:lpstr>'3385'!School_District</vt:lpstr>
      <vt:lpstr>'3386'!School_District</vt:lpstr>
      <vt:lpstr>'3391'!School_District</vt:lpstr>
      <vt:lpstr>'3394'!School_District</vt:lpstr>
      <vt:lpstr>'3395'!School_District</vt:lpstr>
      <vt:lpstr>'3396'!School_District</vt:lpstr>
      <vt:lpstr>'3398'!School_District</vt:lpstr>
      <vt:lpstr>'3400'!School_District</vt:lpstr>
      <vt:lpstr>'3401'!School_District</vt:lpstr>
      <vt:lpstr>'3413'!School_District</vt:lpstr>
      <vt:lpstr>'3421'!School_District</vt:lpstr>
      <vt:lpstr>'3431'!School_District</vt:lpstr>
      <vt:lpstr>'3441'!School_District</vt:lpstr>
      <vt:lpstr>'3443'!School_District</vt:lpstr>
      <vt:lpstr>'3924'!School_District</vt:lpstr>
      <vt:lpstr>'3941'!School_District</vt:lpstr>
      <vt:lpstr>'3961'!School_District</vt:lpstr>
      <vt:lpstr>'3971'!School_District</vt:lpstr>
      <vt:lpstr>'4000'!School_District</vt:lpstr>
      <vt:lpstr>'4001'!School_District</vt:lpstr>
      <vt:lpstr>'4002'!School_District</vt:lpstr>
      <vt:lpstr>'4010'!School_District</vt:lpstr>
      <vt:lpstr>'4012'!School_District</vt:lpstr>
      <vt:lpstr>'4013'!School_District</vt:lpstr>
      <vt:lpstr>'4020'!School_District</vt:lpstr>
      <vt:lpstr>'4021'!School_District</vt:lpstr>
      <vt:lpstr>'4037'!School_District</vt:lpstr>
      <vt:lpstr>'4041'!School_District</vt:lpstr>
      <vt:lpstr>'4050'!School_District</vt:lpstr>
      <vt:lpstr>'4051'!School_District</vt:lpstr>
      <vt:lpstr>'4061'!School_District</vt:lpstr>
      <vt:lpstr>'4072'!School_District</vt:lpstr>
      <vt:lpstr>'0054'!Total</vt:lpstr>
      <vt:lpstr>'0642'!Total</vt:lpstr>
      <vt:lpstr>'0664'!Total</vt:lpstr>
      <vt:lpstr>'1461'!Total</vt:lpstr>
      <vt:lpstr>'1571'!Total</vt:lpstr>
      <vt:lpstr>'2521'!Total</vt:lpstr>
      <vt:lpstr>'2531'!Total</vt:lpstr>
      <vt:lpstr>'2641'!Total</vt:lpstr>
      <vt:lpstr>'2791'!Total</vt:lpstr>
      <vt:lpstr>'2801'!Total</vt:lpstr>
      <vt:lpstr>'2911'!Total</vt:lpstr>
      <vt:lpstr>'2941'!Total</vt:lpstr>
      <vt:lpstr>'3083'!Total</vt:lpstr>
      <vt:lpstr>'3345'!Total</vt:lpstr>
      <vt:lpstr>'3347'!Total</vt:lpstr>
      <vt:lpstr>'3381'!Total</vt:lpstr>
      <vt:lpstr>'3382'!Total</vt:lpstr>
      <vt:lpstr>'3384'!Total</vt:lpstr>
      <vt:lpstr>'3385'!Total</vt:lpstr>
      <vt:lpstr>'3386'!Total</vt:lpstr>
      <vt:lpstr>'3391'!Total</vt:lpstr>
      <vt:lpstr>'3394'!Total</vt:lpstr>
      <vt:lpstr>'3395'!Total</vt:lpstr>
      <vt:lpstr>'3396'!Total</vt:lpstr>
      <vt:lpstr>'3398'!Total</vt:lpstr>
      <vt:lpstr>'3400'!Total</vt:lpstr>
      <vt:lpstr>'3401'!Total</vt:lpstr>
      <vt:lpstr>'3413'!Total</vt:lpstr>
      <vt:lpstr>'3421'!Total</vt:lpstr>
      <vt:lpstr>'3431'!Total</vt:lpstr>
      <vt:lpstr>'3441'!Total</vt:lpstr>
      <vt:lpstr>'3443'!Total</vt:lpstr>
      <vt:lpstr>'3924'!Total</vt:lpstr>
      <vt:lpstr>'3941'!Total</vt:lpstr>
      <vt:lpstr>'3961'!Total</vt:lpstr>
      <vt:lpstr>'3971'!Total</vt:lpstr>
      <vt:lpstr>'4000'!Total</vt:lpstr>
      <vt:lpstr>'4001'!Total</vt:lpstr>
      <vt:lpstr>'4002'!Total</vt:lpstr>
      <vt:lpstr>'4010'!Total</vt:lpstr>
      <vt:lpstr>'4012'!Total</vt:lpstr>
      <vt:lpstr>'4013'!Total</vt:lpstr>
      <vt:lpstr>'4020'!Total</vt:lpstr>
      <vt:lpstr>'4021'!Total</vt:lpstr>
      <vt:lpstr>'4037'!Total</vt:lpstr>
      <vt:lpstr>'4041'!Total</vt:lpstr>
      <vt:lpstr>'4050'!Total</vt:lpstr>
      <vt:lpstr>'4051'!Total</vt:lpstr>
      <vt:lpstr>'4061'!Total</vt:lpstr>
      <vt:lpstr>'4072'!Total</vt:lpstr>
      <vt:lpstr>'0054'!Total_Class_Size_Reduction_Funds</vt:lpstr>
      <vt:lpstr>'0642'!Total_Class_Size_Reduction_Funds</vt:lpstr>
      <vt:lpstr>'0664'!Total_Class_Size_Reduction_Funds</vt:lpstr>
      <vt:lpstr>'1461'!Total_Class_Size_Reduction_Funds</vt:lpstr>
      <vt:lpstr>'1571'!Total_Class_Size_Reduction_Funds</vt:lpstr>
      <vt:lpstr>'2521'!Total_Class_Size_Reduction_Funds</vt:lpstr>
      <vt:lpstr>'2531'!Total_Class_Size_Reduction_Funds</vt:lpstr>
      <vt:lpstr>'2641'!Total_Class_Size_Reduction_Funds</vt:lpstr>
      <vt:lpstr>'2791'!Total_Class_Size_Reduction_Funds</vt:lpstr>
      <vt:lpstr>'2801'!Total_Class_Size_Reduction_Funds</vt:lpstr>
      <vt:lpstr>'2911'!Total_Class_Size_Reduction_Funds</vt:lpstr>
      <vt:lpstr>'2941'!Total_Class_Size_Reduction_Funds</vt:lpstr>
      <vt:lpstr>'3083'!Total_Class_Size_Reduction_Funds</vt:lpstr>
      <vt:lpstr>'3345'!Total_Class_Size_Reduction_Funds</vt:lpstr>
      <vt:lpstr>'3347'!Total_Class_Size_Reduction_Funds</vt:lpstr>
      <vt:lpstr>'3381'!Total_Class_Size_Reduction_Funds</vt:lpstr>
      <vt:lpstr>'3382'!Total_Class_Size_Reduction_Funds</vt:lpstr>
      <vt:lpstr>'3384'!Total_Class_Size_Reduction_Funds</vt:lpstr>
      <vt:lpstr>'3385'!Total_Class_Size_Reduction_Funds</vt:lpstr>
      <vt:lpstr>'3386'!Total_Class_Size_Reduction_Funds</vt:lpstr>
      <vt:lpstr>'3391'!Total_Class_Size_Reduction_Funds</vt:lpstr>
      <vt:lpstr>'3394'!Total_Class_Size_Reduction_Funds</vt:lpstr>
      <vt:lpstr>'3395'!Total_Class_Size_Reduction_Funds</vt:lpstr>
      <vt:lpstr>'3396'!Total_Class_Size_Reduction_Funds</vt:lpstr>
      <vt:lpstr>'3398'!Total_Class_Size_Reduction_Funds</vt:lpstr>
      <vt:lpstr>'3400'!Total_Class_Size_Reduction_Funds</vt:lpstr>
      <vt:lpstr>'3401'!Total_Class_Size_Reduction_Funds</vt:lpstr>
      <vt:lpstr>'3413'!Total_Class_Size_Reduction_Funds</vt:lpstr>
      <vt:lpstr>'3421'!Total_Class_Size_Reduction_Funds</vt:lpstr>
      <vt:lpstr>'3431'!Total_Class_Size_Reduction_Funds</vt:lpstr>
      <vt:lpstr>'3441'!Total_Class_Size_Reduction_Funds</vt:lpstr>
      <vt:lpstr>'3443'!Total_Class_Size_Reduction_Funds</vt:lpstr>
      <vt:lpstr>'3924'!Total_Class_Size_Reduction_Funds</vt:lpstr>
      <vt:lpstr>'3941'!Total_Class_Size_Reduction_Funds</vt:lpstr>
      <vt:lpstr>'3961'!Total_Class_Size_Reduction_Funds</vt:lpstr>
      <vt:lpstr>'3971'!Total_Class_Size_Reduction_Funds</vt:lpstr>
      <vt:lpstr>'4000'!Total_Class_Size_Reduction_Funds</vt:lpstr>
      <vt:lpstr>'4001'!Total_Class_Size_Reduction_Funds</vt:lpstr>
      <vt:lpstr>'4002'!Total_Class_Size_Reduction_Funds</vt:lpstr>
      <vt:lpstr>'4010'!Total_Class_Size_Reduction_Funds</vt:lpstr>
      <vt:lpstr>'4012'!Total_Class_Size_Reduction_Funds</vt:lpstr>
      <vt:lpstr>'4013'!Total_Class_Size_Reduction_Funds</vt:lpstr>
      <vt:lpstr>'4020'!Total_Class_Size_Reduction_Funds</vt:lpstr>
      <vt:lpstr>'4021'!Total_Class_Size_Reduction_Funds</vt:lpstr>
      <vt:lpstr>'4037'!Total_Class_Size_Reduction_Funds</vt:lpstr>
      <vt:lpstr>'4041'!Total_Class_Size_Reduction_Funds</vt:lpstr>
      <vt:lpstr>'4050'!Total_Class_Size_Reduction_Funds</vt:lpstr>
      <vt:lpstr>'4051'!Total_Class_Size_Reduction_Funds</vt:lpstr>
      <vt:lpstr>'4061'!Total_Class_Size_Reduction_Funds</vt:lpstr>
      <vt:lpstr>'4072'!Total_Class_Size_Reduction_Funds</vt:lpstr>
      <vt:lpstr>'0054'!Total_from_ESE_Guarantee</vt:lpstr>
      <vt:lpstr>'0642'!Total_from_ESE_Guarantee</vt:lpstr>
      <vt:lpstr>'0664'!Total_from_ESE_Guarantee</vt:lpstr>
      <vt:lpstr>'1461'!Total_from_ESE_Guarantee</vt:lpstr>
      <vt:lpstr>'1571'!Total_from_ESE_Guarantee</vt:lpstr>
      <vt:lpstr>'2521'!Total_from_ESE_Guarantee</vt:lpstr>
      <vt:lpstr>'2531'!Total_from_ESE_Guarantee</vt:lpstr>
      <vt:lpstr>'2641'!Total_from_ESE_Guarantee</vt:lpstr>
      <vt:lpstr>'2791'!Total_from_ESE_Guarantee</vt:lpstr>
      <vt:lpstr>'2801'!Total_from_ESE_Guarantee</vt:lpstr>
      <vt:lpstr>'2911'!Total_from_ESE_Guarantee</vt:lpstr>
      <vt:lpstr>'2941'!Total_from_ESE_Guarantee</vt:lpstr>
      <vt:lpstr>'3083'!Total_from_ESE_Guarantee</vt:lpstr>
      <vt:lpstr>'3345'!Total_from_ESE_Guarantee</vt:lpstr>
      <vt:lpstr>'3347'!Total_from_ESE_Guarantee</vt:lpstr>
      <vt:lpstr>'3381'!Total_from_ESE_Guarantee</vt:lpstr>
      <vt:lpstr>'3382'!Total_from_ESE_Guarantee</vt:lpstr>
      <vt:lpstr>'3384'!Total_from_ESE_Guarantee</vt:lpstr>
      <vt:lpstr>'3385'!Total_from_ESE_Guarantee</vt:lpstr>
      <vt:lpstr>'3386'!Total_from_ESE_Guarantee</vt:lpstr>
      <vt:lpstr>'3391'!Total_from_ESE_Guarantee</vt:lpstr>
      <vt:lpstr>'3394'!Total_from_ESE_Guarantee</vt:lpstr>
      <vt:lpstr>'3395'!Total_from_ESE_Guarantee</vt:lpstr>
      <vt:lpstr>'3396'!Total_from_ESE_Guarantee</vt:lpstr>
      <vt:lpstr>'3398'!Total_from_ESE_Guarantee</vt:lpstr>
      <vt:lpstr>'3400'!Total_from_ESE_Guarantee</vt:lpstr>
      <vt:lpstr>'3401'!Total_from_ESE_Guarantee</vt:lpstr>
      <vt:lpstr>'3413'!Total_from_ESE_Guarantee</vt:lpstr>
      <vt:lpstr>'3421'!Total_from_ESE_Guarantee</vt:lpstr>
      <vt:lpstr>'3431'!Total_from_ESE_Guarantee</vt:lpstr>
      <vt:lpstr>'3441'!Total_from_ESE_Guarantee</vt:lpstr>
      <vt:lpstr>'3443'!Total_from_ESE_Guarantee</vt:lpstr>
      <vt:lpstr>'3924'!Total_from_ESE_Guarantee</vt:lpstr>
      <vt:lpstr>'3941'!Total_from_ESE_Guarantee</vt:lpstr>
      <vt:lpstr>'3961'!Total_from_ESE_Guarantee</vt:lpstr>
      <vt:lpstr>'3971'!Total_from_ESE_Guarantee</vt:lpstr>
      <vt:lpstr>'4000'!Total_from_ESE_Guarantee</vt:lpstr>
      <vt:lpstr>'4001'!Total_from_ESE_Guarantee</vt:lpstr>
      <vt:lpstr>'4002'!Total_from_ESE_Guarantee</vt:lpstr>
      <vt:lpstr>'4010'!Total_from_ESE_Guarantee</vt:lpstr>
      <vt:lpstr>'4012'!Total_from_ESE_Guarantee</vt:lpstr>
      <vt:lpstr>'4013'!Total_from_ESE_Guarantee</vt:lpstr>
      <vt:lpstr>'4020'!Total_from_ESE_Guarantee</vt:lpstr>
      <vt:lpstr>'4021'!Total_from_ESE_Guarantee</vt:lpstr>
      <vt:lpstr>'4037'!Total_from_ESE_Guarantee</vt:lpstr>
      <vt:lpstr>'4041'!Total_from_ESE_Guarantee</vt:lpstr>
      <vt:lpstr>'4050'!Total_from_ESE_Guarantee</vt:lpstr>
      <vt:lpstr>'4051'!Total_from_ESE_Guarantee</vt:lpstr>
      <vt:lpstr>'4061'!Total_from_ESE_Guarantee</vt:lpstr>
      <vt:lpstr>'4072'!Total_from_ESE_Guarantee</vt:lpstr>
      <vt:lpstr>'0054'!Total_FTE_with_ESE_Services</vt:lpstr>
      <vt:lpstr>'0642'!Total_FTE_with_ESE_Services</vt:lpstr>
      <vt:lpstr>'0664'!Total_FTE_with_ESE_Services</vt:lpstr>
      <vt:lpstr>'1461'!Total_FTE_with_ESE_Services</vt:lpstr>
      <vt:lpstr>'1571'!Total_FTE_with_ESE_Services</vt:lpstr>
      <vt:lpstr>'2521'!Total_FTE_with_ESE_Services</vt:lpstr>
      <vt:lpstr>'2531'!Total_FTE_with_ESE_Services</vt:lpstr>
      <vt:lpstr>'2641'!Total_FTE_with_ESE_Services</vt:lpstr>
      <vt:lpstr>'2791'!Total_FTE_with_ESE_Services</vt:lpstr>
      <vt:lpstr>'2801'!Total_FTE_with_ESE_Services</vt:lpstr>
      <vt:lpstr>'2911'!Total_FTE_with_ESE_Services</vt:lpstr>
      <vt:lpstr>'2941'!Total_FTE_with_ESE_Services</vt:lpstr>
      <vt:lpstr>'3083'!Total_FTE_with_ESE_Services</vt:lpstr>
      <vt:lpstr>'3345'!Total_FTE_with_ESE_Services</vt:lpstr>
      <vt:lpstr>'3347'!Total_FTE_with_ESE_Services</vt:lpstr>
      <vt:lpstr>'3381'!Total_FTE_with_ESE_Services</vt:lpstr>
      <vt:lpstr>'3382'!Total_FTE_with_ESE_Services</vt:lpstr>
      <vt:lpstr>'3384'!Total_FTE_with_ESE_Services</vt:lpstr>
      <vt:lpstr>'3385'!Total_FTE_with_ESE_Services</vt:lpstr>
      <vt:lpstr>'3386'!Total_FTE_with_ESE_Services</vt:lpstr>
      <vt:lpstr>'3391'!Total_FTE_with_ESE_Services</vt:lpstr>
      <vt:lpstr>'3394'!Total_FTE_with_ESE_Services</vt:lpstr>
      <vt:lpstr>'3395'!Total_FTE_with_ESE_Services</vt:lpstr>
      <vt:lpstr>'3396'!Total_FTE_with_ESE_Services</vt:lpstr>
      <vt:lpstr>'3398'!Total_FTE_with_ESE_Services</vt:lpstr>
      <vt:lpstr>'3400'!Total_FTE_with_ESE_Services</vt:lpstr>
      <vt:lpstr>'3401'!Total_FTE_with_ESE_Services</vt:lpstr>
      <vt:lpstr>'3413'!Total_FTE_with_ESE_Services</vt:lpstr>
      <vt:lpstr>'3421'!Total_FTE_with_ESE_Services</vt:lpstr>
      <vt:lpstr>'3431'!Total_FTE_with_ESE_Services</vt:lpstr>
      <vt:lpstr>'3441'!Total_FTE_with_ESE_Services</vt:lpstr>
      <vt:lpstr>'3443'!Total_FTE_with_ESE_Services</vt:lpstr>
      <vt:lpstr>'3924'!Total_FTE_with_ESE_Services</vt:lpstr>
      <vt:lpstr>'3941'!Total_FTE_with_ESE_Services</vt:lpstr>
      <vt:lpstr>'3961'!Total_FTE_with_ESE_Services</vt:lpstr>
      <vt:lpstr>'3971'!Total_FTE_with_ESE_Services</vt:lpstr>
      <vt:lpstr>'4000'!Total_FTE_with_ESE_Services</vt:lpstr>
      <vt:lpstr>'4001'!Total_FTE_with_ESE_Services</vt:lpstr>
      <vt:lpstr>'4002'!Total_FTE_with_ESE_Services</vt:lpstr>
      <vt:lpstr>'4010'!Total_FTE_with_ESE_Services</vt:lpstr>
      <vt:lpstr>'4012'!Total_FTE_with_ESE_Services</vt:lpstr>
      <vt:lpstr>'4013'!Total_FTE_with_ESE_Services</vt:lpstr>
      <vt:lpstr>'4020'!Total_FTE_with_ESE_Services</vt:lpstr>
      <vt:lpstr>'4021'!Total_FTE_with_ESE_Services</vt:lpstr>
      <vt:lpstr>'4037'!Total_FTE_with_ESE_Services</vt:lpstr>
      <vt:lpstr>'4041'!Total_FTE_with_ESE_Services</vt:lpstr>
      <vt:lpstr>'4050'!Total_FTE_with_ESE_Services</vt:lpstr>
      <vt:lpstr>'4051'!Total_FTE_with_ESE_Services</vt:lpstr>
      <vt:lpstr>'4061'!Total_FTE_with_ESE_Services</vt:lpstr>
      <vt:lpstr>'4072'!Total_FTE_with_ESE_Services</vt:lpstr>
      <vt:lpstr>'0054'!Totals</vt:lpstr>
      <vt:lpstr>'0642'!Totals</vt:lpstr>
      <vt:lpstr>'0664'!Totals</vt:lpstr>
      <vt:lpstr>'1461'!Totals</vt:lpstr>
      <vt:lpstr>'1571'!Totals</vt:lpstr>
      <vt:lpstr>'2521'!Totals</vt:lpstr>
      <vt:lpstr>'2531'!Totals</vt:lpstr>
      <vt:lpstr>'2641'!Totals</vt:lpstr>
      <vt:lpstr>'2791'!Totals</vt:lpstr>
      <vt:lpstr>'2801'!Totals</vt:lpstr>
      <vt:lpstr>'2911'!Totals</vt:lpstr>
      <vt:lpstr>'2941'!Totals</vt:lpstr>
      <vt:lpstr>'3083'!Totals</vt:lpstr>
      <vt:lpstr>'3345'!Totals</vt:lpstr>
      <vt:lpstr>'3347'!Totals</vt:lpstr>
      <vt:lpstr>'3381'!Totals</vt:lpstr>
      <vt:lpstr>'3382'!Totals</vt:lpstr>
      <vt:lpstr>'3384'!Totals</vt:lpstr>
      <vt:lpstr>'3385'!Totals</vt:lpstr>
      <vt:lpstr>'3386'!Totals</vt:lpstr>
      <vt:lpstr>'3391'!Totals</vt:lpstr>
      <vt:lpstr>'3394'!Totals</vt:lpstr>
      <vt:lpstr>'3395'!Totals</vt:lpstr>
      <vt:lpstr>'3396'!Totals</vt:lpstr>
      <vt:lpstr>'3398'!Totals</vt:lpstr>
      <vt:lpstr>'3400'!Totals</vt:lpstr>
      <vt:lpstr>'3401'!Totals</vt:lpstr>
      <vt:lpstr>'3413'!Totals</vt:lpstr>
      <vt:lpstr>'3421'!Totals</vt:lpstr>
      <vt:lpstr>'3431'!Totals</vt:lpstr>
      <vt:lpstr>'3441'!Totals</vt:lpstr>
      <vt:lpstr>'3443'!Totals</vt:lpstr>
      <vt:lpstr>'3924'!Totals</vt:lpstr>
      <vt:lpstr>'3941'!Totals</vt:lpstr>
      <vt:lpstr>'3961'!Totals</vt:lpstr>
      <vt:lpstr>'3971'!Totals</vt:lpstr>
      <vt:lpstr>'4000'!Totals</vt:lpstr>
      <vt:lpstr>'4001'!Totals</vt:lpstr>
      <vt:lpstr>'4002'!Totals</vt:lpstr>
      <vt:lpstr>'4010'!Totals</vt:lpstr>
      <vt:lpstr>'4012'!Totals</vt:lpstr>
      <vt:lpstr>'4013'!Totals</vt:lpstr>
      <vt:lpstr>'4020'!Totals</vt:lpstr>
      <vt:lpstr>'4021'!Totals</vt:lpstr>
      <vt:lpstr>'4037'!Totals</vt:lpstr>
      <vt:lpstr>'4041'!Totals</vt:lpstr>
      <vt:lpstr>'4050'!Totals</vt:lpstr>
      <vt:lpstr>'4051'!Totals</vt:lpstr>
      <vt:lpstr>'4061'!Totals</vt:lpstr>
      <vt:lpstr>'4072'!Totals</vt:lpstr>
      <vt:lpstr>'0054'!Weighted_FTE____________b__x__c</vt:lpstr>
      <vt:lpstr>'0642'!Weighted_FTE____________b__x__c</vt:lpstr>
      <vt:lpstr>'0664'!Weighted_FTE____________b__x__c</vt:lpstr>
      <vt:lpstr>'1461'!Weighted_FTE____________b__x__c</vt:lpstr>
      <vt:lpstr>'1571'!Weighted_FTE____________b__x__c</vt:lpstr>
      <vt:lpstr>'2521'!Weighted_FTE____________b__x__c</vt:lpstr>
      <vt:lpstr>'2531'!Weighted_FTE____________b__x__c</vt:lpstr>
      <vt:lpstr>'2641'!Weighted_FTE____________b__x__c</vt:lpstr>
      <vt:lpstr>'2791'!Weighted_FTE____________b__x__c</vt:lpstr>
      <vt:lpstr>'2801'!Weighted_FTE____________b__x__c</vt:lpstr>
      <vt:lpstr>'2911'!Weighted_FTE____________b__x__c</vt:lpstr>
      <vt:lpstr>'2941'!Weighted_FTE____________b__x__c</vt:lpstr>
      <vt:lpstr>'3083'!Weighted_FTE____________b__x__c</vt:lpstr>
      <vt:lpstr>'3345'!Weighted_FTE____________b__x__c</vt:lpstr>
      <vt:lpstr>'3347'!Weighted_FTE____________b__x__c</vt:lpstr>
      <vt:lpstr>'3381'!Weighted_FTE____________b__x__c</vt:lpstr>
      <vt:lpstr>'3382'!Weighted_FTE____________b__x__c</vt:lpstr>
      <vt:lpstr>'3384'!Weighted_FTE____________b__x__c</vt:lpstr>
      <vt:lpstr>'3385'!Weighted_FTE____________b__x__c</vt:lpstr>
      <vt:lpstr>'3386'!Weighted_FTE____________b__x__c</vt:lpstr>
      <vt:lpstr>'3391'!Weighted_FTE____________b__x__c</vt:lpstr>
      <vt:lpstr>'3394'!Weighted_FTE____________b__x__c</vt:lpstr>
      <vt:lpstr>'3395'!Weighted_FTE____________b__x__c</vt:lpstr>
      <vt:lpstr>'3396'!Weighted_FTE____________b__x__c</vt:lpstr>
      <vt:lpstr>'3398'!Weighted_FTE____________b__x__c</vt:lpstr>
      <vt:lpstr>'3400'!Weighted_FTE____________b__x__c</vt:lpstr>
      <vt:lpstr>'3401'!Weighted_FTE____________b__x__c</vt:lpstr>
      <vt:lpstr>'3413'!Weighted_FTE____________b__x__c</vt:lpstr>
      <vt:lpstr>'3421'!Weighted_FTE____________b__x__c</vt:lpstr>
      <vt:lpstr>'3431'!Weighted_FTE____________b__x__c</vt:lpstr>
      <vt:lpstr>'3441'!Weighted_FTE____________b__x__c</vt:lpstr>
      <vt:lpstr>'3443'!Weighted_FTE____________b__x__c</vt:lpstr>
      <vt:lpstr>'3924'!Weighted_FTE____________b__x__c</vt:lpstr>
      <vt:lpstr>'3941'!Weighted_FTE____________b__x__c</vt:lpstr>
      <vt:lpstr>'3961'!Weighted_FTE____________b__x__c</vt:lpstr>
      <vt:lpstr>'3971'!Weighted_FTE____________b__x__c</vt:lpstr>
      <vt:lpstr>'4000'!Weighted_FTE____________b__x__c</vt:lpstr>
      <vt:lpstr>'4001'!Weighted_FTE____________b__x__c</vt:lpstr>
      <vt:lpstr>'4002'!Weighted_FTE____________b__x__c</vt:lpstr>
      <vt:lpstr>'4010'!Weighted_FTE____________b__x__c</vt:lpstr>
      <vt:lpstr>'4012'!Weighted_FTE____________b__x__c</vt:lpstr>
      <vt:lpstr>'4013'!Weighted_FTE____________b__x__c</vt:lpstr>
      <vt:lpstr>'4020'!Weighted_FTE____________b__x__c</vt:lpstr>
      <vt:lpstr>'4021'!Weighted_FTE____________b__x__c</vt:lpstr>
      <vt:lpstr>'4037'!Weighted_FTE____________b__x__c</vt:lpstr>
      <vt:lpstr>'4041'!Weighted_FTE____________b__x__c</vt:lpstr>
      <vt:lpstr>'4050'!Weighted_FTE____________b__x__c</vt:lpstr>
      <vt:lpstr>'4051'!Weighted_FTE____________b__x__c</vt:lpstr>
      <vt:lpstr>'4061'!Weighted_FTE____________b__x__c</vt:lpstr>
      <vt:lpstr>'4072'!Weighted_FTE____________b__x__c</vt:lpstr>
      <vt:lpstr>'0054'!Weighted_FTE__From_Section_1</vt:lpstr>
      <vt:lpstr>'0642'!Weighted_FTE__From_Section_1</vt:lpstr>
      <vt:lpstr>'0664'!Weighted_FTE__From_Section_1</vt:lpstr>
      <vt:lpstr>'1461'!Weighted_FTE__From_Section_1</vt:lpstr>
      <vt:lpstr>'1571'!Weighted_FTE__From_Section_1</vt:lpstr>
      <vt:lpstr>'2521'!Weighted_FTE__From_Section_1</vt:lpstr>
      <vt:lpstr>'2531'!Weighted_FTE__From_Section_1</vt:lpstr>
      <vt:lpstr>'2641'!Weighted_FTE__From_Section_1</vt:lpstr>
      <vt:lpstr>'2791'!Weighted_FTE__From_Section_1</vt:lpstr>
      <vt:lpstr>'2801'!Weighted_FTE__From_Section_1</vt:lpstr>
      <vt:lpstr>'2911'!Weighted_FTE__From_Section_1</vt:lpstr>
      <vt:lpstr>'2941'!Weighted_FTE__From_Section_1</vt:lpstr>
      <vt:lpstr>'3083'!Weighted_FTE__From_Section_1</vt:lpstr>
      <vt:lpstr>'3345'!Weighted_FTE__From_Section_1</vt:lpstr>
      <vt:lpstr>'3347'!Weighted_FTE__From_Section_1</vt:lpstr>
      <vt:lpstr>'3381'!Weighted_FTE__From_Section_1</vt:lpstr>
      <vt:lpstr>'3382'!Weighted_FTE__From_Section_1</vt:lpstr>
      <vt:lpstr>'3384'!Weighted_FTE__From_Section_1</vt:lpstr>
      <vt:lpstr>'3385'!Weighted_FTE__From_Section_1</vt:lpstr>
      <vt:lpstr>'3386'!Weighted_FTE__From_Section_1</vt:lpstr>
      <vt:lpstr>'3391'!Weighted_FTE__From_Section_1</vt:lpstr>
      <vt:lpstr>'3394'!Weighted_FTE__From_Section_1</vt:lpstr>
      <vt:lpstr>'3395'!Weighted_FTE__From_Section_1</vt:lpstr>
      <vt:lpstr>'3396'!Weighted_FTE__From_Section_1</vt:lpstr>
      <vt:lpstr>'3398'!Weighted_FTE__From_Section_1</vt:lpstr>
      <vt:lpstr>'3400'!Weighted_FTE__From_Section_1</vt:lpstr>
      <vt:lpstr>'3401'!Weighted_FTE__From_Section_1</vt:lpstr>
      <vt:lpstr>'3413'!Weighted_FTE__From_Section_1</vt:lpstr>
      <vt:lpstr>'3421'!Weighted_FTE__From_Section_1</vt:lpstr>
      <vt:lpstr>'3431'!Weighted_FTE__From_Section_1</vt:lpstr>
      <vt:lpstr>'3441'!Weighted_FTE__From_Section_1</vt:lpstr>
      <vt:lpstr>'3443'!Weighted_FTE__From_Section_1</vt:lpstr>
      <vt:lpstr>'3924'!Weighted_FTE__From_Section_1</vt:lpstr>
      <vt:lpstr>'3941'!Weighted_FTE__From_Section_1</vt:lpstr>
      <vt:lpstr>'3961'!Weighted_FTE__From_Section_1</vt:lpstr>
      <vt:lpstr>'3971'!Weighted_FTE__From_Section_1</vt:lpstr>
      <vt:lpstr>'4000'!Weighted_FTE__From_Section_1</vt:lpstr>
      <vt:lpstr>'4001'!Weighted_FTE__From_Section_1</vt:lpstr>
      <vt:lpstr>'4002'!Weighted_FTE__From_Section_1</vt:lpstr>
      <vt:lpstr>'4010'!Weighted_FTE__From_Section_1</vt:lpstr>
      <vt:lpstr>'4012'!Weighted_FTE__From_Section_1</vt:lpstr>
      <vt:lpstr>'4013'!Weighted_FTE__From_Section_1</vt:lpstr>
      <vt:lpstr>'4020'!Weighted_FTE__From_Section_1</vt:lpstr>
      <vt:lpstr>'4021'!Weighted_FTE__From_Section_1</vt:lpstr>
      <vt:lpstr>'4037'!Weighted_FTE__From_Section_1</vt:lpstr>
      <vt:lpstr>'4041'!Weighted_FTE__From_Section_1</vt:lpstr>
      <vt:lpstr>'4050'!Weighted_FTE__From_Section_1</vt:lpstr>
      <vt:lpstr>'4051'!Weighted_FTE__From_Section_1</vt:lpstr>
      <vt:lpstr>'4061'!Weighted_FTE__From_Section_1</vt:lpstr>
      <vt:lpstr>'4072'!Weighted_FTE__From_Section_1</vt:lpstr>
    </vt:vector>
  </TitlesOfParts>
  <Company>PBCSD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Samuels</dc:creator>
  <cp:lastModifiedBy>CD</cp:lastModifiedBy>
  <cp:lastPrinted>2015-04-06T15:46:28Z</cp:lastPrinted>
  <dcterms:created xsi:type="dcterms:W3CDTF">2009-05-22T13:49:02Z</dcterms:created>
  <dcterms:modified xsi:type="dcterms:W3CDTF">2015-04-09T16:01:47Z</dcterms:modified>
</cp:coreProperties>
</file>